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4\"/>
    </mc:Choice>
  </mc:AlternateContent>
  <bookViews>
    <workbookView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6" sheetId="11" r:id="rId11"/>
    <sheet name="Tab 6a" sheetId="12" r:id="rId12"/>
    <sheet name="Tab 6b" sheetId="13" r:id="rId13"/>
    <sheet name="Tab 6c" sheetId="14" r:id="rId14"/>
    <sheet name="Tab 7" sheetId="16" r:id="rId15"/>
    <sheet name="Tab 8" sheetId="18" r:id="rId16"/>
    <sheet name="Tab 9" sheetId="23" r:id="rId17"/>
    <sheet name="Tab 10" sheetId="20" r:id="rId18"/>
    <sheet name="Tab 10a" sheetId="21" r:id="rId19"/>
    <sheet name="Parameter 1" sheetId="26" state="hidden" r:id="rId20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17">'Tab 10'!$B$1:$H$27</definedName>
    <definedName name="_xlnm.Print_Area" localSheetId="18">'Tab 10a'!$B$1:$J$33</definedName>
    <definedName name="_xlnm.Print_Area" localSheetId="3">'Tab 2'!$B$1:$K$41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6'!$B$1:$N$39</definedName>
    <definedName name="_xlnm.Print_Area" localSheetId="11">'Tab 6a'!$B$1:$J$34</definedName>
    <definedName name="_xlnm.Print_Area" localSheetId="12">'Tab 6b'!$B$1:$J$34</definedName>
    <definedName name="_xlnm.Print_Area" localSheetId="13">'Tab 6c'!$A$1:$L$44</definedName>
    <definedName name="_xlnm.Print_Area" localSheetId="14">'Tab 7'!$B$1:$J$33</definedName>
    <definedName name="_xlnm.Print_Area" localSheetId="15">'Tab 8'!$B$1:$I$36</definedName>
    <definedName name="_xlnm.Print_Area" localSheetId="16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J1" i="21"/>
  <c r="H1" i="20"/>
  <c r="I1" i="23"/>
  <c r="I1" i="18"/>
  <c r="J1" i="16"/>
  <c r="L1" i="14"/>
  <c r="J1" i="13"/>
  <c r="J1" i="12"/>
  <c r="M1" i="11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G12" i="18"/>
  <c r="G35" i="18"/>
  <c r="H10" i="18"/>
  <c r="H11" i="18"/>
  <c r="F35" i="18"/>
  <c r="I12" i="18"/>
  <c r="I35" i="18"/>
  <c r="I36" i="18" s="1"/>
  <c r="F12" i="18"/>
  <c r="F36" i="18" s="1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G33" i="21"/>
  <c r="H35" i="18"/>
  <c r="G36" i="18"/>
  <c r="H12" i="18"/>
  <c r="J33" i="16"/>
  <c r="L35" i="11"/>
  <c r="L36" i="14"/>
  <c r="H34" i="14"/>
  <c r="J34" i="13"/>
  <c r="G34" i="13"/>
  <c r="J34" i="12"/>
  <c r="G34" i="12"/>
  <c r="M35" i="6"/>
  <c r="J34" i="9"/>
  <c r="G34" i="9"/>
  <c r="J34" i="8"/>
  <c r="G34" i="8"/>
  <c r="J34" i="7"/>
  <c r="G34" i="7"/>
  <c r="K35" i="5"/>
  <c r="H35" i="5"/>
  <c r="K34" i="3"/>
  <c r="H34" i="3"/>
  <c r="H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<sst xmlns="http://schemas.openxmlformats.org/spreadsheetml/2006/main" count="1083" uniqueCount="364">
  <si>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</si>
  <si>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</si>
  <si>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</si>
  <si>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</si>
  <si>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</si>
  <si>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</si>
  <si>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</si>
  <si>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</si>
  <si>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</si>
  <si>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</si>
  <si>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</si>
  <si>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</si>
  <si>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</si>
  <si>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</si>
  <si>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</si>
  <si>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</si>
  <si>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</si>
  <si>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</si>
  <si>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</si>
  <si>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</si>
  <si>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</si>
  <si>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</si>
  <si>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</si>
  <si>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</si>
  <si>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</si>
  <si>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</si>
  <si>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</si>
  <si>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</si>
  <si>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</si>
  <si>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</si>
  <si>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</si>
  <si>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</si>
  <si>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</si>
  <si>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</si>
  <si>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</si>
  <si>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</si>
  <si>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</si>
  <si>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</si>
  <si>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</si>
  <si>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</si>
  <si>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</si>
  <si>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</si>
  <si>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</si>
  <si>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</si>
  <si>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</si>
  <si>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</si>
  <si>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</si>
  <si>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</si>
  <si>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</si>
  <si>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</si>
  <si>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</si>
  <si>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</si>
  <si>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</si>
  <si>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</si>
  <si>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</si>
  <si>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</si>
  <si>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</si>
  <si>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</si>
  <si>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</si>
  <si>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</si>
  <si>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</si>
  <si>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</si>
  <si>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</si>
  <si>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</si>
  <si>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</si>
  <si>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</si>
  <si>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</si>
  <si>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</si>
  <si>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</si>
  <si>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</si>
  <si>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</si>
  <si>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</si>
  <si>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</si>
  <si>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</si>
  <si>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</si>
  <si>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</si>
  <si>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</si>
  <si>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</si>
  <si>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</si>
  <si>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</si>
  <si>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</si>
  <si>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</si>
  <si>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</si>
  <si>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</si>
  <si>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</si>
  <si>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</si>
  <si>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</si>
  <si>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</si>
  <si>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</si>
  <si>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</si>
  <si>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</si>
  <si>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</si>
  <si>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</si>
  <si>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</si>
  <si>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</si>
  <si>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</si>
  <si>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</si>
  <si>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</si>
  <si>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</si>
  <si>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</si>
  <si>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</si>
  <si>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</si>
  <si>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</si>
  <si>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</si>
  <si>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</si>
  <si>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</si>
  <si>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</si>
  <si>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</si>
  <si>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</si>
  <si>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</si>
  <si>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</si>
  <si>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</si>
  <si>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</si>
  <si>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</si>
  <si>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</si>
  <si>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</si>
  <si>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</si>
  <si>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</si>
  <si>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</si>
  <si>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</si>
  <si>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</si>
  <si>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</si>
  <si>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</si>
  <si>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</si>
  <si>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</si>
  <si>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</si>
  <si>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</si>
  <si>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</si>
  <si>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</si>
  <si>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</si>
  <si>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</si>
  <si>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</si>
  <si>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</si>
  <si>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</si>
  <si>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</si>
  <si>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</si>
  <si>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</si>
  <si>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</si>
  <si>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</si>
  <si>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</si>
  <si>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</si>
  <si>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</si>
  <si>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</si>
  <si>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</si>
  <si>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</si>
  <si>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</si>
  <si>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</si>
  <si>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</si>
  <si>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</si>
  <si>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</si>
  <si>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</si>
  <si>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</si>
  <si>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</si>
  <si>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</si>
  <si>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</si>
  <si>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</si>
  <si>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</si>
  <si>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</si>
  <si>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</si>
  <si>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</si>
  <si>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</si>
  <si>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</si>
  <si>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</si>
  <si>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</si>
  <si>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</si>
  <si>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</si>
  <si>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</si>
  <si>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</si>
  <si>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</si>
  <si>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</si>
  <si>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</si>
  <si>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</si>
  <si>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</si>
  <si>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</si>
  <si>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</si>
  <si>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</si>
  <si>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</si>
  <si>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</si>
  <si>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</si>
  <si>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</si>
  <si>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</si>
  <si>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</si>
  <si>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</si>
  <si>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</si>
  <si>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</si>
  <si>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</si>
  <si>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</si>
  <si>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</si>
  <si>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</si>
  <si>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</si>
  <si>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</si>
  <si>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</si>
  <si>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</si>
  <si>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</si>
  <si>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</si>
  <si>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</si>
  <si>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</si>
  <si>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</si>
  <si>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</si>
  <si>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</si>
  <si>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</si>
  <si>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</si>
  <si>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</si>
  <si>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</si>
  <si>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</si>
  <si>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</si>
  <si>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</si>
  <si>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</si>
  <si>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</si>
  <si>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</si>
  <si>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</si>
  <si>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</si>
  <si>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</si>
  <si>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</si>
  <si>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</si>
  <si>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</si>
  <si>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</si>
  <si>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</si>
  <si>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</si>
  <si>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</si>
  <si>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</si>
  <si>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</si>
  <si>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</si>
  <si>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</si>
  <si>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</si>
  <si>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</si>
  <si>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</si>
  <si>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</si>
  <si>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</si>
  <si>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</si>
  <si>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</si>
  <si>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</si>
  <si>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</si>
  <si>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</si>
  <si>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</si>
  <si>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</si>
  <si>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</si>
  <si>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</si>
  <si>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</si>
  <si>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</si>
  <si>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</si>
  <si>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</si>
  <si>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</si>
  <si>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</si>
  <si>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</si>
  <si>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</si>
  <si>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</si>
  <si>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</si>
  <si>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</si>
  <si>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</si>
  <si>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</si>
  <si>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</si>
  <si>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</si>
  <si>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</si>
  <si>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</si>
  <si>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</si>
  <si>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</si>
  <si>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</si>
  <si>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</si>
  <si>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</si>
  <si>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</si>
  <si>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</si>
  <si>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</si>
  <si>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</si>
  <si>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</si>
  <si>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</si>
  <si>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</si>
  <si>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</si>
  <si>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</si>
  <si>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</si>
  <si>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</si>
  <si>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</si>
  <si>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</si>
  <si>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</si>
  <si>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</si>
  <si>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</si>
  <si>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</si>
  <si>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</si>
  <si>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</si>
  <si>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</si>
  <si>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</si>
  <si>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</si>
  <si>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</si>
  <si>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</si>
  <si>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</si>
  <si>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</si>
  <si>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</si>
  <si>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</si>
  <si>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</si>
  <si>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</si>
  <si>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</si>
  <si>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</si>
  <si>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</si>
  <si>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</si>
  <si>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</si>
  <si>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</si>
  <si>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</si>
  <si>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</si>
  <si>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</si>
  <si>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</si>
  <si>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</si>
  <si>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</si>
  <si>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</si>
  <si>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</si>
  <si>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</si>
  <si>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</si>
  <si>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</si>
  <si>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</si>
  <si>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</si>
  <si>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</si>
  <si>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</si>
  <si>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</si>
  <si>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</si>
  <si>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</si>
  <si>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</si>
  <si>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</si>
  <si>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</si>
  <si>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</si>
  <si>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</si>
  <si>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</si>
  <si>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</si>
  <si>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</si>
  <si>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</si>
  <si>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</si>
  <si>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</si>
  <si>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</si>
  <si>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</si>
  <si>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</si>
  <si>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</si>
  <si>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</si>
  <si>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</si>
  <si>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</si>
  <si>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</si>
  <si>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</si>
  <si>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</si>
  <si>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</si>
  <si>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</si>
  <si>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</si>
  <si>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</si>
  <si>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</si>
  <si>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</si>
  <si>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</si>
  <si>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</si>
  <si>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</si>
  <si>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</si>
  <si>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</si>
  <si>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</si>
  <si>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</si>
  <si>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</si>
  <si>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</si>
  <si>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</si>
  <si>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</si>
  <si>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Ursprungsländer*</t>
  </si>
  <si>
    <t>Januar 2024</t>
  </si>
  <si>
    <t>Monatliche sowie jährliche Übersichten der Rohölimporte können beim Statistischen Bundesamt (Destatis) eingesehen werden (Suchbegriff: "Rohölimporte").</t>
  </si>
  <si>
    <t>Förderung nach Gebieten*:</t>
  </si>
  <si>
    <t>Gaskondensat*</t>
  </si>
  <si>
    <t>* Für Januar 2024 liegen bisher keine Daten vom BVEG vor.</t>
  </si>
  <si>
    <t>Stat. Differenz</t>
  </si>
  <si>
    <t>Ab dem Berichtsjahr 2024 werden keine Grenzübergangspreise der Rohöleinfuhren veröffentlicht.</t>
  </si>
  <si>
    <t>Information:</t>
  </si>
  <si>
    <t>Ab dem Jahr 2024 wird die Tabelle 3 "Grenzübergangspreise der Einfuhr von Rohöl nach Ursprungsländern" nicht mehr vom BAFA veröffentlicht.</t>
  </si>
  <si>
    <t>Monatliche sowie jährliche Übersichten der Rohölimporte können weiterhin beim Statistischen Bundesamt (Destatis) eingesehen werden.</t>
  </si>
  <si>
    <t>Die Statistiken finden Sie dort unter dem Suchbegriff "Rohölimporte".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</si>
</sst>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9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  <font>
      <sz val="10"/>
      <color rgb="FFFF0000"/>
      <name val="Helv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55">
    <xf numFmtId="0" fontId="0" fillId="0" borderId="0" xfId="0"/>
    <xf numFmtId="0" fontId="3" fillId="2" borderId="0" xfId="2" applyFill="1"/>
    <xf numFmtId="0" fontId="4" fillId="2" borderId="0" xfId="2" applyFont="1" applyFill="1" applyAlignment="1">
      <alignment horizontal="centerContinuous"/>
    </xf>
    <xf numFmtId="0" fontId="3" fillId="2" borderId="0" xfId="2" applyFill="1" applyAlignment="1">
      <alignment horizontal="centerContinuous"/>
    </xf>
    <xf numFmtId="0" fontId="3" fillId="3" borderId="0" xfId="2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0" fontId="12" fillId="2" borderId="0" xfId="2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2" applyFont="1" applyFill="1" applyAlignment="1">
      <alignment horizontal="centerContinuous"/>
    </xf>
    <xf numFmtId="0" fontId="15" fillId="2" borderId="0" xfId="2" applyFont="1" applyFill="1" applyAlignment="1">
      <alignment horizontal="centerContinuous"/>
    </xf>
    <xf numFmtId="0" fontId="16" fillId="2" borderId="0" xfId="2" applyFont="1" applyFill="1" applyAlignment="1">
      <alignment horizontal="centerContinuous"/>
    </xf>
    <xf numFmtId="0" fontId="17" fillId="2" borderId="0" xfId="2" applyFont="1" applyFill="1"/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2" applyFont="1" applyFill="1"/>
    <xf numFmtId="0" fontId="26" fillId="2" borderId="0" xfId="2" applyFont="1" applyFill="1" applyAlignment="1">
      <alignment horizontal="left"/>
    </xf>
    <xf numFmtId="0" fontId="16" fillId="2" borderId="0" xfId="2" applyFont="1" applyFill="1"/>
    <xf numFmtId="0" fontId="24" fillId="2" borderId="0" xfId="2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2" applyFont="1" applyFill="1" applyAlignment="1">
      <alignment horizontal="right"/>
    </xf>
    <xf numFmtId="0" fontId="9" fillId="2" borderId="0" xfId="0" quotePrefix="1" applyFont="1" applyFill="1" applyAlignment="1">
      <alignment horizontal="center"/>
    </xf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2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38" fillId="2" borderId="0" xfId="0" applyFont="1" applyFill="1"/>
    <xf numFmtId="17" fontId="6" fillId="2" borderId="0" xfId="0" quotePrefix="1" applyNumberFormat="1" applyFont="1" applyFill="1" applyAlignment="1">
      <alignment horizontal="centerContinuous"/>
    </xf>
    <xf numFmtId="0" fontId="0" fillId="2" borderId="19" xfId="0" applyFont="1" applyFill="1" applyBorder="1"/>
    <xf numFmtId="0" fontId="2" fillId="8" borderId="0" xfId="0" applyFont="1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0" fillId="8" borderId="0" xfId="0" applyFont="1" applyFill="1" applyBorder="1"/>
    <xf numFmtId="0" fontId="2" fillId="8" borderId="0" xfId="0" applyFont="1" applyFill="1" applyBorder="1" applyAlignment="1">
      <alignment horizontal="center"/>
    </xf>
    <xf numFmtId="4" fontId="0" fillId="8" borderId="0" xfId="0" applyNumberFormat="1" applyFill="1" applyBorder="1" applyAlignment="1">
      <alignment horizontal="right"/>
    </xf>
    <xf numFmtId="166" fontId="0" fillId="8" borderId="0" xfId="0" applyNumberFormat="1" applyFill="1" applyBorder="1" applyAlignment="1">
      <alignment horizontal="right"/>
    </xf>
    <xf numFmtId="0" fontId="7" fillId="8" borderId="0" xfId="0" applyFont="1" applyFill="1" applyBorder="1" applyAlignment="1">
      <alignment horizontal="center"/>
    </xf>
    <xf numFmtId="0" fontId="7" fillId="8" borderId="0" xfId="0" applyFont="1" applyFill="1" applyBorder="1"/>
    <xf numFmtId="4" fontId="7" fillId="8" borderId="0" xfId="0" applyNumberFormat="1" applyFont="1" applyFill="1" applyBorder="1" applyAlignment="1">
      <alignment horizontal="right"/>
    </xf>
    <xf numFmtId="166" fontId="7" fillId="8" borderId="0" xfId="0" applyNumberFormat="1" applyFont="1" applyFill="1" applyBorder="1" applyAlignment="1">
      <alignment horizontal="right"/>
    </xf>
    <xf numFmtId="0" fontId="2" fillId="8" borderId="0" xfId="0" quotePrefix="1" applyFont="1" applyFill="1" applyBorder="1" applyAlignment="1">
      <alignment horizontal="center"/>
    </xf>
    <xf numFmtId="0" fontId="7" fillId="8" borderId="0" xfId="0" quotePrefix="1" applyFont="1" applyFill="1" applyBorder="1" applyAlignment="1">
      <alignment horizontal="center"/>
    </xf>
    <xf numFmtId="0" fontId="38" fillId="8" borderId="0" xfId="0" applyFont="1" applyFill="1" applyBorder="1"/>
    <xf numFmtId="0" fontId="7" fillId="7" borderId="0" xfId="0" applyFont="1" applyFill="1" applyAlignment="1">
      <alignment horizontal="right"/>
    </xf>
    <xf numFmtId="0" fontId="5" fillId="2" borderId="0" xfId="2" applyFont="1" applyFill="1" applyAlignment="1">
      <alignment horizontal="center"/>
    </xf>
    <xf numFmtId="0" fontId="27" fillId="2" borderId="0" xfId="2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2" applyFont="1" applyFill="1" applyAlignment="1">
      <alignment horizontal="center"/>
    </xf>
    <xf numFmtId="0" fontId="22" fillId="2" borderId="0" xfId="2" applyFont="1" applyFill="1" applyAlignment="1">
      <alignment horizontal="center"/>
    </xf>
    <xf numFmtId="0" fontId="23" fillId="2" borderId="0" xfId="2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3">
    <cellStyle name="Link" xfId="1" builtinId="8"/>
    <cellStyle name="Standard" xfId="0" builtinId="0"/>
    <cellStyle name="Standard_Tabelle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N1" sqref="N1:XFD6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230"/>
    </row>
    <row r="3" spans="1:12" s="1" customFormat="1" ht="20.25" x14ac:dyDescent="0.3">
      <c r="A3" s="4"/>
      <c r="B3" s="4"/>
      <c r="C3" s="4"/>
      <c r="D3" s="229"/>
      <c r="E3" s="228"/>
      <c r="F3" s="228"/>
      <c r="G3" s="228"/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349" t="str">
        <f>INDEX(rP1.Deckblatt,1,1)</f>
        <v>Amtliche Mineralöldaten</v>
      </c>
      <c r="E14" s="349"/>
      <c r="F14" s="349"/>
      <c r="G14" s="349"/>
      <c r="H14" s="349"/>
      <c r="I14" s="349"/>
      <c r="J14" s="349"/>
      <c r="K14" s="349"/>
      <c r="L14" s="349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349" t="str">
        <f>INDEX(rP1.Deckblatt,2,1)</f>
        <v>für die</v>
      </c>
      <c r="E16" s="349"/>
      <c r="F16" s="349"/>
      <c r="G16" s="349"/>
      <c r="H16" s="349"/>
      <c r="I16" s="349"/>
      <c r="J16" s="349"/>
      <c r="K16" s="349"/>
      <c r="L16" s="349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349" t="str">
        <f>INDEX(rP1.Deckblatt,3,1)</f>
        <v>Bundesrepublik Deutschland</v>
      </c>
      <c r="E18" s="349"/>
      <c r="F18" s="349"/>
      <c r="G18" s="349"/>
      <c r="H18" s="349"/>
      <c r="I18" s="349"/>
      <c r="J18" s="349"/>
      <c r="K18" s="349"/>
      <c r="L18" s="349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227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351" t="str">
        <f>INDEX(rP1.Inhalte,23,1)</f>
        <v>Zum Inhaltsverzeichnis</v>
      </c>
      <c r="E26" s="352"/>
      <c r="F26" s="352"/>
      <c r="G26" s="352"/>
      <c r="H26" s="352"/>
      <c r="I26" s="352"/>
      <c r="J26" s="352"/>
      <c r="K26" s="352"/>
      <c r="L26" s="352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350" t="str">
        <f>INDEX(rP1.Deckblatt,4,1)</f>
        <v>Monat: Januar 2024</v>
      </c>
      <c r="E36" s="350" t="e">
        <v>#REF!</v>
      </c>
      <c r="F36" s="350" t="e">
        <v>#REF!</v>
      </c>
      <c r="G36" s="350" t="e">
        <v>#REF!</v>
      </c>
      <c r="H36" s="350" t="e">
        <v>#REF!</v>
      </c>
      <c r="I36" s="350" t="e">
        <v>#REF!</v>
      </c>
      <c r="J36" s="350" t="e">
        <v>#REF!</v>
      </c>
      <c r="K36" s="350" t="e">
        <v>#REF!</v>
      </c>
      <c r="L36" s="350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217"/>
      <c r="E39" s="312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313" t="str">
        <f>INDEX(rP1.Deckblatt,6,1)</f>
        <v>http://www.bafa.de/bafa/de/</v>
      </c>
      <c r="H40" s="314"/>
      <c r="I40" s="314"/>
      <c r="J40" s="314"/>
      <c r="K40" s="314"/>
      <c r="L40" s="314"/>
      <c r="M40" s="314"/>
      <c r="N40" s="314"/>
      <c r="O40" s="314"/>
    </row>
    <row r="41" spans="1:15" s="1" customFormat="1" ht="15" x14ac:dyDescent="0.2">
      <c r="A41" s="4"/>
      <c r="B41" s="4"/>
      <c r="C41" s="4"/>
      <c r="D41" s="277"/>
      <c r="E41" s="277"/>
      <c r="F41" s="277"/>
      <c r="G41" s="278" t="s">
        <v>3</v>
      </c>
      <c r="H41" s="279" t="str">
        <f>INDEX(rP1.Deckblatt,7,1)</f>
        <v>Energie</v>
      </c>
      <c r="I41" s="277"/>
      <c r="J41" s="277"/>
      <c r="K41" s="277"/>
    </row>
    <row r="42" spans="1:15" s="1" customFormat="1" ht="15" x14ac:dyDescent="0.2">
      <c r="A42" s="4"/>
      <c r="B42" s="4"/>
      <c r="C42" s="4"/>
      <c r="D42" s="277"/>
      <c r="E42" s="277"/>
      <c r="F42" s="277"/>
      <c r="G42" s="278" t="s">
        <v>3</v>
      </c>
      <c r="H42" s="279" t="str">
        <f>INDEX(rP1.Deckblatt,8,1)</f>
        <v>Mineralöl</v>
      </c>
      <c r="I42" s="277"/>
      <c r="J42" s="277"/>
      <c r="K42" s="277"/>
    </row>
    <row r="43" spans="1:15" s="1" customFormat="1" ht="15" x14ac:dyDescent="0.2">
      <c r="A43" s="4"/>
      <c r="B43" s="4"/>
      <c r="C43" s="4"/>
      <c r="D43" s="277"/>
      <c r="E43" s="277"/>
      <c r="F43" s="277"/>
      <c r="G43" s="278" t="s">
        <v>3</v>
      </c>
      <c r="H43" s="279" t="str">
        <f>INDEX(rP1.Deckblatt,9,1)</f>
        <v>zum Thema</v>
      </c>
      <c r="J43" s="277"/>
      <c r="K43" s="277"/>
    </row>
    <row r="44" spans="1:15" s="1" customFormat="1" ht="15" x14ac:dyDescent="0.2">
      <c r="A44" s="4"/>
      <c r="B44" s="4"/>
      <c r="C44" s="4"/>
      <c r="D44" s="277"/>
      <c r="E44" s="277"/>
      <c r="F44" s="277"/>
      <c r="G44" s="278" t="s">
        <v>3</v>
      </c>
      <c r="H44" s="279" t="str">
        <f>INDEX(rP1.Deckblatt,10,1)</f>
        <v>Amtliche Mineralöldaten</v>
      </c>
      <c r="I44" s="277"/>
      <c r="J44" s="277"/>
      <c r="K44" s="277"/>
    </row>
    <row r="45" spans="1:15" s="1" customFormat="1" ht="15" x14ac:dyDescent="0.2">
      <c r="A45" s="4"/>
      <c r="B45" s="4"/>
      <c r="C45" s="4"/>
      <c r="D45" s="277"/>
      <c r="E45" s="277"/>
      <c r="F45" s="277"/>
      <c r="G45" s="277"/>
      <c r="H45" s="277"/>
      <c r="I45" s="277"/>
      <c r="J45" s="277"/>
      <c r="K45" s="277"/>
    </row>
    <row r="46" spans="1:15" s="1" customFormat="1" ht="15.75" x14ac:dyDescent="0.25">
      <c r="A46" s="4"/>
      <c r="B46" s="4"/>
      <c r="C46" s="4"/>
      <c r="D46" s="348" t="str">
        <f>INDEX(rP1.Deckblatt,11,1)</f>
        <v>oder direkt:</v>
      </c>
      <c r="E46" s="348"/>
      <c r="F46" s="348"/>
      <c r="G46" s="348"/>
      <c r="H46" s="348"/>
      <c r="I46" s="348"/>
      <c r="J46" s="348"/>
      <c r="K46" s="348"/>
      <c r="L46" s="348"/>
    </row>
    <row r="47" spans="1:15" s="1" customFormat="1" ht="15" x14ac:dyDescent="0.2">
      <c r="A47" s="4"/>
      <c r="B47" s="4"/>
      <c r="C47" s="4"/>
      <c r="D47" s="277"/>
      <c r="E47" s="277"/>
      <c r="F47" s="277"/>
      <c r="G47" s="277"/>
      <c r="H47" s="277"/>
      <c r="I47" s="277"/>
      <c r="J47" s="277"/>
      <c r="K47" s="277"/>
    </row>
    <row r="48" spans="1:15" s="1" customFormat="1" ht="14.25" x14ac:dyDescent="0.2">
      <c r="A48" s="4"/>
      <c r="B48" s="4"/>
      <c r="C48" s="4"/>
      <c r="D48" s="347" t="str">
        <f>INDEX(rP1.Links,1,1)</f>
        <v>http://www.bafa.de/DE/Energie/Rohstoffe/Mineraloel/mineraloel_node.html</v>
      </c>
      <c r="E48" s="347"/>
      <c r="F48" s="347"/>
      <c r="G48" s="347"/>
      <c r="H48" s="347"/>
      <c r="I48" s="347"/>
      <c r="J48" s="347"/>
      <c r="K48" s="347"/>
      <c r="L48" s="347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345"/>
      <c r="E52" s="346"/>
      <c r="F52" s="346"/>
      <c r="G52" s="346"/>
      <c r="H52" s="346"/>
      <c r="I52" s="346"/>
      <c r="J52" s="346"/>
      <c r="K52" s="346"/>
      <c r="L52" s="346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345" t="s">
        <v>5</v>
      </c>
      <c r="E56" s="345"/>
      <c r="F56" s="345"/>
      <c r="G56" s="345"/>
      <c r="H56" s="345"/>
      <c r="I56" s="345"/>
      <c r="J56" s="345"/>
      <c r="K56" s="345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297"/>
      <c r="E58" s="280"/>
      <c r="F58" s="280"/>
      <c r="G58" s="280"/>
      <c r="H58" s="280"/>
      <c r="I58" s="280"/>
      <c r="J58" s="280"/>
      <c r="K58" s="280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77" orientation="portrait" horizontalDpi="300" verticalDpi="300" r:id="rId3"/>
  <headerFooter alignWithMargins="0">
    <oddFooter>&amp;L*Vorläufige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299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130</v>
      </c>
      <c r="I3" s="9" t="s">
        <v>126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x14ac:dyDescent="0.2">
      <c r="B8" s="89" t="s">
        <v>54</v>
      </c>
      <c r="D8" s="30"/>
      <c r="E8" s="92" t="s">
        <v>0</v>
      </c>
      <c r="F8" s="32"/>
      <c r="G8" s="32" t="s">
        <v>128</v>
      </c>
      <c r="H8" s="92" t="s">
        <v>0</v>
      </c>
      <c r="I8" s="32" t="s">
        <v>13</v>
      </c>
      <c r="J8" s="32" t="s">
        <v>128</v>
      </c>
    </row>
    <row r="9" spans="2:14" x14ac:dyDescent="0.2">
      <c r="B9" s="105"/>
      <c r="C9" s="17"/>
      <c r="D9" s="36"/>
      <c r="E9" s="38" t="s">
        <v>97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x14ac:dyDescent="0.2">
      <c r="B10" s="89" t="s">
        <v>100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101</v>
      </c>
      <c r="D11" s="92">
        <v>1</v>
      </c>
      <c r="E11" s="93">
        <v>131615</v>
      </c>
      <c r="F11" s="93">
        <v>193445</v>
      </c>
      <c r="G11" s="195">
        <f t="shared" ref="G11:G18" si="0">IF(AND(F11&gt; 0,E11&gt;0,E11&lt;=F11*6),E11/F11*100-100,"-")</f>
        <v>-31.962573341259798</v>
      </c>
      <c r="H11" s="93">
        <v>131615</v>
      </c>
      <c r="I11" s="93">
        <v>193445</v>
      </c>
      <c r="J11" s="195">
        <f t="shared" ref="J11:J18" si="1">IF(AND(I11&gt; 0,H11&gt;0,H11&lt;=I11*6),H11/I11*100-100,"-")</f>
        <v>-31.962573341259798</v>
      </c>
    </row>
    <row r="12" spans="2:14" x14ac:dyDescent="0.2">
      <c r="B12" s="89"/>
      <c r="C12" s="17" t="s">
        <v>102</v>
      </c>
      <c r="D12" s="38">
        <v>2</v>
      </c>
      <c r="E12" s="93">
        <v>1659</v>
      </c>
      <c r="F12" s="93">
        <v>5395</v>
      </c>
      <c r="G12" s="195">
        <f t="shared" si="0"/>
        <v>-69.24930491195552</v>
      </c>
      <c r="H12" s="93">
        <v>1659</v>
      </c>
      <c r="I12" s="93">
        <v>5395</v>
      </c>
      <c r="J12" s="195">
        <f t="shared" si="1"/>
        <v>-69.24930491195552</v>
      </c>
    </row>
    <row r="13" spans="2:14" x14ac:dyDescent="0.2">
      <c r="B13" s="89"/>
      <c r="C13" s="17" t="s">
        <v>103</v>
      </c>
      <c r="D13" s="38">
        <v>3</v>
      </c>
      <c r="E13" s="93">
        <v>89956</v>
      </c>
      <c r="F13" s="93">
        <v>127927</v>
      </c>
      <c r="G13" s="195">
        <f t="shared" si="0"/>
        <v>-29.6817716353858</v>
      </c>
      <c r="H13" s="93">
        <v>89956</v>
      </c>
      <c r="I13" s="93">
        <v>127927</v>
      </c>
      <c r="J13" s="195">
        <f t="shared" si="1"/>
        <v>-29.6817716353858</v>
      </c>
    </row>
    <row r="14" spans="2:14" x14ac:dyDescent="0.2">
      <c r="B14" s="89"/>
      <c r="C14" s="17" t="s">
        <v>104</v>
      </c>
      <c r="D14" s="38">
        <v>4</v>
      </c>
      <c r="E14" s="93">
        <v>27200</v>
      </c>
      <c r="F14" s="93">
        <v>27514</v>
      </c>
      <c r="G14" s="195">
        <f t="shared" si="0"/>
        <v>-1.141237188340483</v>
      </c>
      <c r="H14" s="93">
        <v>27200</v>
      </c>
      <c r="I14" s="93">
        <v>27514</v>
      </c>
      <c r="J14" s="195">
        <f t="shared" si="1"/>
        <v>-1.141237188340483</v>
      </c>
    </row>
    <row r="15" spans="2:14" x14ac:dyDescent="0.2">
      <c r="B15" s="89"/>
      <c r="C15" s="17" t="s">
        <v>105</v>
      </c>
      <c r="D15" s="38">
        <v>5</v>
      </c>
      <c r="E15" s="93">
        <v>4511</v>
      </c>
      <c r="F15" s="93">
        <v>4231</v>
      </c>
      <c r="G15" s="195">
        <f t="shared" si="0"/>
        <v>6.6178208461356718</v>
      </c>
      <c r="H15" s="93">
        <v>4511</v>
      </c>
      <c r="I15" s="93">
        <v>4231</v>
      </c>
      <c r="J15" s="195">
        <f t="shared" si="1"/>
        <v>6.6178208461356718</v>
      </c>
    </row>
    <row r="16" spans="2:14" x14ac:dyDescent="0.2">
      <c r="B16" s="89"/>
      <c r="C16" s="17" t="s">
        <v>106</v>
      </c>
      <c r="D16" s="38">
        <v>6</v>
      </c>
      <c r="E16" s="93">
        <v>37732</v>
      </c>
      <c r="F16" s="93">
        <v>101095</v>
      </c>
      <c r="G16" s="195">
        <f t="shared" si="0"/>
        <v>-62.676690241851723</v>
      </c>
      <c r="H16" s="93">
        <v>37732</v>
      </c>
      <c r="I16" s="93">
        <v>101095</v>
      </c>
      <c r="J16" s="195">
        <f t="shared" si="1"/>
        <v>-62.676690241851723</v>
      </c>
    </row>
    <row r="17" spans="2:10" x14ac:dyDescent="0.2">
      <c r="B17" s="89"/>
      <c r="C17" s="17" t="s">
        <v>107</v>
      </c>
      <c r="D17" s="38">
        <v>7</v>
      </c>
      <c r="E17" s="93">
        <v>85480</v>
      </c>
      <c r="F17" s="93">
        <v>51288</v>
      </c>
      <c r="G17" s="195">
        <f t="shared" si="0"/>
        <v>66.666666666666686</v>
      </c>
      <c r="H17" s="93">
        <v>85480</v>
      </c>
      <c r="I17" s="93">
        <v>51288</v>
      </c>
      <c r="J17" s="195">
        <f t="shared" si="1"/>
        <v>66.666666666666686</v>
      </c>
    </row>
    <row r="18" spans="2:10" x14ac:dyDescent="0.2">
      <c r="B18" s="105"/>
      <c r="C18" s="17" t="s">
        <v>108</v>
      </c>
      <c r="D18" s="38">
        <v>8</v>
      </c>
      <c r="E18" s="93">
        <v>54233</v>
      </c>
      <c r="F18" s="93">
        <v>152990</v>
      </c>
      <c r="G18" s="195">
        <f t="shared" si="0"/>
        <v>-64.551277861298132</v>
      </c>
      <c r="H18" s="93">
        <v>54233</v>
      </c>
      <c r="I18" s="93">
        <v>152990</v>
      </c>
      <c r="J18" s="195">
        <f t="shared" si="1"/>
        <v>-64.551277861298132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109</v>
      </c>
      <c r="D20" s="23"/>
      <c r="E20" s="91"/>
      <c r="F20" s="91"/>
      <c r="G20" s="193"/>
      <c r="H20" s="91"/>
      <c r="I20" s="91"/>
      <c r="J20" s="156"/>
    </row>
    <row r="21" spans="2:10" x14ac:dyDescent="0.2">
      <c r="B21" s="89"/>
      <c r="C21" s="17" t="s">
        <v>110</v>
      </c>
      <c r="D21" s="92">
        <v>9</v>
      </c>
      <c r="E21" s="93">
        <v>79545</v>
      </c>
      <c r="F21" s="93">
        <v>32259</v>
      </c>
      <c r="G21" s="195">
        <f t="shared" ref="G21:G34" si="2">IF(AND(F21&gt; 0,E21&gt;0,E21&lt;=F21*6),E21/F21*100-100,"-")</f>
        <v>146.58234911187574</v>
      </c>
      <c r="H21" s="93">
        <v>79545</v>
      </c>
      <c r="I21" s="93">
        <v>32259</v>
      </c>
      <c r="J21" s="195">
        <f t="shared" ref="J21:J34" si="3">IF(AND(I21&gt; 0,H21&gt;0,H21&lt;=I21*6),H21/I21*100-100,"-")</f>
        <v>146.58234911187574</v>
      </c>
    </row>
    <row r="22" spans="2:10" x14ac:dyDescent="0.2">
      <c r="B22" s="89"/>
      <c r="C22" s="17" t="s">
        <v>111</v>
      </c>
      <c r="D22" s="38">
        <v>10</v>
      </c>
      <c r="E22" s="93">
        <v>58049</v>
      </c>
      <c r="F22" s="93">
        <v>10373</v>
      </c>
      <c r="G22" s="195">
        <f t="shared" si="2"/>
        <v>459.61631157813554</v>
      </c>
      <c r="H22" s="93">
        <v>58049</v>
      </c>
      <c r="I22" s="93">
        <v>10373</v>
      </c>
      <c r="J22" s="195">
        <f t="shared" si="3"/>
        <v>459.61631157813554</v>
      </c>
    </row>
    <row r="23" spans="2:10" x14ac:dyDescent="0.2">
      <c r="B23" s="89"/>
      <c r="C23" s="17" t="s">
        <v>112</v>
      </c>
      <c r="D23" s="38">
        <v>11</v>
      </c>
      <c r="E23" s="93">
        <v>15157</v>
      </c>
      <c r="F23" s="93">
        <v>29378</v>
      </c>
      <c r="G23" s="195">
        <f t="shared" si="2"/>
        <v>-48.406971202940973</v>
      </c>
      <c r="H23" s="93">
        <v>15157</v>
      </c>
      <c r="I23" s="93">
        <v>29378</v>
      </c>
      <c r="J23" s="195">
        <f t="shared" si="3"/>
        <v>-48.406971202940973</v>
      </c>
    </row>
    <row r="24" spans="2:10" x14ac:dyDescent="0.2">
      <c r="B24" s="89"/>
      <c r="C24" s="17" t="s">
        <v>113</v>
      </c>
      <c r="D24" s="38">
        <v>12</v>
      </c>
      <c r="E24" s="93">
        <v>135</v>
      </c>
      <c r="F24" s="93">
        <v>302</v>
      </c>
      <c r="G24" s="195">
        <f t="shared" si="2"/>
        <v>-55.298013245033111</v>
      </c>
      <c r="H24" s="93">
        <v>135</v>
      </c>
      <c r="I24" s="93">
        <v>302</v>
      </c>
      <c r="J24" s="195">
        <f t="shared" si="3"/>
        <v>-55.298013245033111</v>
      </c>
    </row>
    <row r="25" spans="2:10" x14ac:dyDescent="0.2">
      <c r="B25" s="89"/>
      <c r="C25" s="17" t="s">
        <v>114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115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116</v>
      </c>
      <c r="D27" s="38">
        <v>15</v>
      </c>
      <c r="E27" s="93">
        <v>4070</v>
      </c>
      <c r="F27" s="93">
        <v>4299</v>
      </c>
      <c r="G27" s="195">
        <f t="shared" si="2"/>
        <v>-5.3268201907420263</v>
      </c>
      <c r="H27" s="93">
        <v>4070</v>
      </c>
      <c r="I27" s="93">
        <v>4299</v>
      </c>
      <c r="J27" s="195">
        <f t="shared" si="3"/>
        <v>-5.3268201907420263</v>
      </c>
    </row>
    <row r="28" spans="2:10" x14ac:dyDescent="0.2">
      <c r="B28" s="89"/>
      <c r="C28" s="17" t="s">
        <v>117</v>
      </c>
      <c r="D28" s="38">
        <v>16</v>
      </c>
      <c r="E28" s="93">
        <v>198</v>
      </c>
      <c r="F28" s="93">
        <v>187</v>
      </c>
      <c r="G28" s="195">
        <f t="shared" si="2"/>
        <v>5.8823529411764781</v>
      </c>
      <c r="H28" s="93">
        <v>198</v>
      </c>
      <c r="I28" s="93">
        <v>187</v>
      </c>
      <c r="J28" s="195">
        <f t="shared" si="3"/>
        <v>5.8823529411764781</v>
      </c>
    </row>
    <row r="29" spans="2:10" x14ac:dyDescent="0.2">
      <c r="B29" s="89"/>
      <c r="C29" s="17" t="s">
        <v>118</v>
      </c>
      <c r="D29" s="38">
        <v>17</v>
      </c>
      <c r="E29" s="93">
        <v>86505</v>
      </c>
      <c r="F29" s="93">
        <v>81617</v>
      </c>
      <c r="G29" s="195">
        <f t="shared" si="2"/>
        <v>5.9889483808520225</v>
      </c>
      <c r="H29" s="93">
        <v>86505</v>
      </c>
      <c r="I29" s="93">
        <v>81617</v>
      </c>
      <c r="J29" s="195">
        <f t="shared" si="3"/>
        <v>5.9889483808520225</v>
      </c>
    </row>
    <row r="30" spans="2:10" x14ac:dyDescent="0.2">
      <c r="B30" s="89"/>
      <c r="C30" s="17" t="s">
        <v>120</v>
      </c>
      <c r="D30" s="38">
        <v>18</v>
      </c>
      <c r="E30" s="93">
        <v>785</v>
      </c>
      <c r="F30" s="93">
        <v>940</v>
      </c>
      <c r="G30" s="195">
        <f t="shared" si="2"/>
        <v>-16.489361702127653</v>
      </c>
      <c r="H30" s="93">
        <v>785</v>
      </c>
      <c r="I30" s="93">
        <v>940</v>
      </c>
      <c r="J30" s="195">
        <f t="shared" si="3"/>
        <v>-16.489361702127653</v>
      </c>
    </row>
    <row r="31" spans="2:10" x14ac:dyDescent="0.2">
      <c r="B31" s="89"/>
      <c r="C31" s="17" t="s">
        <v>121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">
      <c r="B32" s="89"/>
      <c r="C32" s="17" t="s">
        <v>122</v>
      </c>
      <c r="D32" s="38">
        <v>20</v>
      </c>
      <c r="E32" s="93">
        <v>26581</v>
      </c>
      <c r="F32" s="93">
        <v>20199</v>
      </c>
      <c r="G32" s="195">
        <f t="shared" si="2"/>
        <v>31.595623545720088</v>
      </c>
      <c r="H32" s="93">
        <v>26581</v>
      </c>
      <c r="I32" s="93">
        <v>20199</v>
      </c>
      <c r="J32" s="195">
        <f t="shared" si="3"/>
        <v>31.595623545720088</v>
      </c>
    </row>
    <row r="33" spans="2:10" x14ac:dyDescent="0.2">
      <c r="B33" s="89"/>
      <c r="C33" s="17" t="s">
        <v>123</v>
      </c>
      <c r="D33" s="38">
        <v>21</v>
      </c>
      <c r="E33" s="93">
        <v>25296</v>
      </c>
      <c r="F33" s="93">
        <v>72284</v>
      </c>
      <c r="G33" s="195">
        <f t="shared" si="2"/>
        <v>-65.004703668861708</v>
      </c>
      <c r="H33" s="93">
        <v>25296</v>
      </c>
      <c r="I33" s="93">
        <v>72284</v>
      </c>
      <c r="J33" s="195">
        <f t="shared" si="3"/>
        <v>-65.004703668861708</v>
      </c>
    </row>
    <row r="34" spans="2:10" x14ac:dyDescent="0.2">
      <c r="B34" s="82" t="s">
        <v>124</v>
      </c>
      <c r="C34" s="83"/>
      <c r="D34" s="133">
        <v>22</v>
      </c>
      <c r="E34" s="129">
        <f>SUM(E11:E33)</f>
        <v>728707</v>
      </c>
      <c r="F34" s="129">
        <f>SUM(F11:F33)</f>
        <v>915723</v>
      </c>
      <c r="G34" s="197">
        <f t="shared" si="2"/>
        <v>-20.422769767713604</v>
      </c>
      <c r="H34" s="75">
        <f>SUM(H11:H33)</f>
        <v>728707</v>
      </c>
      <c r="I34" s="75">
        <f>SUM(I11:I33)</f>
        <v>915723</v>
      </c>
      <c r="J34" s="197">
        <f t="shared" si="3"/>
        <v>-20.422769767713604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6"/>
      <c r="K1" s="6"/>
      <c r="L1" s="6"/>
      <c r="M1" s="299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131</v>
      </c>
      <c r="N3" s="16" t="s">
        <v>69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132</v>
      </c>
      <c r="G5" s="26"/>
      <c r="H5" s="27"/>
      <c r="I5" s="113" t="s">
        <v>0</v>
      </c>
      <c r="J5" s="134"/>
      <c r="K5" s="23" t="s">
        <v>133</v>
      </c>
      <c r="L5" s="113"/>
      <c r="M5" s="113" t="s">
        <v>76</v>
      </c>
      <c r="N5" s="21"/>
    </row>
    <row r="6" spans="2:14" x14ac:dyDescent="0.2">
      <c r="B6" s="89"/>
      <c r="C6" s="16" t="s">
        <v>134</v>
      </c>
      <c r="D6" s="30" t="s">
        <v>0</v>
      </c>
      <c r="E6" s="116" t="s">
        <v>85</v>
      </c>
      <c r="F6" s="32" t="s">
        <v>135</v>
      </c>
      <c r="G6" s="32" t="s">
        <v>136</v>
      </c>
      <c r="H6" s="135" t="s">
        <v>137</v>
      </c>
      <c r="I6" s="116" t="s">
        <v>138</v>
      </c>
      <c r="J6" s="136"/>
      <c r="K6" s="32" t="s">
        <v>139</v>
      </c>
      <c r="L6" s="116" t="s">
        <v>140</v>
      </c>
      <c r="M6" s="116" t="s">
        <v>141</v>
      </c>
      <c r="N6" s="137"/>
    </row>
    <row r="7" spans="2:14" x14ac:dyDescent="0.2">
      <c r="B7" s="89"/>
      <c r="D7" s="30"/>
      <c r="E7" s="116" t="s">
        <v>93</v>
      </c>
      <c r="F7" s="32" t="s">
        <v>142</v>
      </c>
      <c r="G7" s="32" t="s">
        <v>143</v>
      </c>
      <c r="H7" s="135" t="s">
        <v>144</v>
      </c>
      <c r="I7" s="116"/>
      <c r="J7" s="136"/>
      <c r="K7" s="32" t="s">
        <v>145</v>
      </c>
      <c r="L7" s="116" t="s">
        <v>146</v>
      </c>
      <c r="M7" s="116" t="s">
        <v>147</v>
      </c>
      <c r="N7" s="137"/>
    </row>
    <row r="8" spans="2:14" ht="4.5" customHeight="1" x14ac:dyDescent="0.2">
      <c r="B8" s="89"/>
      <c r="D8" s="30"/>
      <c r="E8" s="116"/>
      <c r="F8" s="32"/>
      <c r="G8" s="32"/>
      <c r="I8" s="116"/>
      <c r="J8" s="136"/>
      <c r="K8" s="32"/>
      <c r="L8" s="116"/>
      <c r="M8" s="116"/>
      <c r="N8" s="137"/>
    </row>
    <row r="9" spans="2:14" x14ac:dyDescent="0.2">
      <c r="B9" s="89" t="s">
        <v>54</v>
      </c>
      <c r="D9" s="30"/>
      <c r="E9" s="118" t="s">
        <v>94</v>
      </c>
      <c r="F9" s="32" t="s">
        <v>95</v>
      </c>
      <c r="G9" s="32" t="s">
        <v>95</v>
      </c>
      <c r="H9" s="32" t="s">
        <v>95</v>
      </c>
      <c r="I9" s="118" t="s">
        <v>94</v>
      </c>
      <c r="J9" s="138"/>
      <c r="K9" s="32" t="s">
        <v>95</v>
      </c>
      <c r="L9" s="136" t="s">
        <v>95</v>
      </c>
      <c r="M9" s="139" t="s">
        <v>96</v>
      </c>
      <c r="N9" s="140"/>
    </row>
    <row r="10" spans="2:14" x14ac:dyDescent="0.2">
      <c r="B10" s="105"/>
      <c r="C10" s="17"/>
      <c r="D10" s="36"/>
      <c r="E10" s="25" t="s">
        <v>97</v>
      </c>
      <c r="F10" s="38" t="s">
        <v>20</v>
      </c>
      <c r="G10" s="38" t="s">
        <v>21</v>
      </c>
      <c r="H10" s="38" t="s">
        <v>52</v>
      </c>
      <c r="I10" s="25" t="s">
        <v>23</v>
      </c>
      <c r="J10" s="26"/>
      <c r="K10" s="38" t="s">
        <v>24</v>
      </c>
      <c r="L10" s="25" t="s">
        <v>98</v>
      </c>
      <c r="M10" s="25" t="s">
        <v>99</v>
      </c>
      <c r="N10" s="141"/>
    </row>
    <row r="11" spans="2:14" x14ac:dyDescent="0.2">
      <c r="B11" s="89" t="s">
        <v>100</v>
      </c>
      <c r="C11" s="30"/>
      <c r="D11" s="33"/>
      <c r="E11" s="22"/>
      <c r="F11" s="32"/>
      <c r="G11" s="32"/>
      <c r="H11" s="32"/>
      <c r="I11" s="31"/>
      <c r="J11" s="142"/>
      <c r="K11" s="32"/>
      <c r="L11" s="22"/>
      <c r="M11" s="22"/>
      <c r="N11" s="143"/>
    </row>
    <row r="12" spans="2:14" x14ac:dyDescent="0.2">
      <c r="B12" s="89"/>
      <c r="C12" s="17" t="s">
        <v>101</v>
      </c>
      <c r="D12" s="92">
        <v>1</v>
      </c>
      <c r="E12" s="122">
        <v>898818</v>
      </c>
      <c r="F12" s="122">
        <v>18</v>
      </c>
      <c r="G12" s="122">
        <v>47525</v>
      </c>
      <c r="H12" s="122">
        <v>0</v>
      </c>
      <c r="I12" s="122"/>
      <c r="J12" s="123">
        <v>-306</v>
      </c>
      <c r="K12" s="122">
        <v>25604</v>
      </c>
      <c r="L12" s="122">
        <f>E12-F12-G12-H12+J12-K12-M12</f>
        <v>1909</v>
      </c>
      <c r="M12" s="122">
        <v>823456</v>
      </c>
      <c r="N12" s="145"/>
    </row>
    <row r="13" spans="2:14" x14ac:dyDescent="0.2">
      <c r="B13" s="89"/>
      <c r="C13" s="17" t="s">
        <v>102</v>
      </c>
      <c r="D13" s="38">
        <v>2</v>
      </c>
      <c r="E13" s="122">
        <v>1806136</v>
      </c>
      <c r="F13" s="122">
        <v>115658</v>
      </c>
      <c r="G13" s="122">
        <v>264703</v>
      </c>
      <c r="H13" s="122">
        <v>0</v>
      </c>
      <c r="I13" s="122"/>
      <c r="J13" s="123">
        <v>5428</v>
      </c>
      <c r="K13" s="122">
        <v>132255</v>
      </c>
      <c r="L13" s="122">
        <f t="shared" ref="L13:L19" si="0">E13-F13-G13-H13+J13-K13-M13</f>
        <v>-7560</v>
      </c>
      <c r="M13" s="122">
        <v>1306508</v>
      </c>
      <c r="N13" s="145" t="s">
        <v>119</v>
      </c>
    </row>
    <row r="14" spans="2:14" x14ac:dyDescent="0.2">
      <c r="B14" s="89"/>
      <c r="C14" s="17" t="s">
        <v>103</v>
      </c>
      <c r="D14" s="38">
        <v>3</v>
      </c>
      <c r="E14" s="122">
        <v>465839</v>
      </c>
      <c r="F14" s="122">
        <v>6439</v>
      </c>
      <c r="G14" s="122">
        <v>217602</v>
      </c>
      <c r="H14" s="122">
        <v>0</v>
      </c>
      <c r="I14" s="122"/>
      <c r="J14" s="123">
        <v>-5988</v>
      </c>
      <c r="K14" s="122">
        <v>-4088</v>
      </c>
      <c r="L14" s="122">
        <f t="shared" si="0"/>
        <v>2214</v>
      </c>
      <c r="M14" s="122">
        <v>237684</v>
      </c>
      <c r="N14" s="145"/>
    </row>
    <row r="15" spans="2:14" x14ac:dyDescent="0.2">
      <c r="B15" s="89"/>
      <c r="C15" s="17" t="s">
        <v>104</v>
      </c>
      <c r="D15" s="38">
        <v>4</v>
      </c>
      <c r="E15" s="122">
        <v>3399694</v>
      </c>
      <c r="F15" s="122">
        <v>95666</v>
      </c>
      <c r="G15" s="122">
        <v>691880</v>
      </c>
      <c r="H15" s="122">
        <v>0</v>
      </c>
      <c r="I15" s="122"/>
      <c r="J15" s="123">
        <v>-134592</v>
      </c>
      <c r="K15" s="122">
        <v>205315</v>
      </c>
      <c r="L15" s="122">
        <f t="shared" si="0"/>
        <v>-370</v>
      </c>
      <c r="M15" s="122">
        <v>2272611</v>
      </c>
      <c r="N15" s="145"/>
    </row>
    <row r="16" spans="2:14" x14ac:dyDescent="0.2">
      <c r="B16" s="89"/>
      <c r="C16" s="17" t="s">
        <v>105</v>
      </c>
      <c r="D16" s="38">
        <v>5</v>
      </c>
      <c r="E16" s="122">
        <v>1125225</v>
      </c>
      <c r="F16" s="122">
        <v>91040</v>
      </c>
      <c r="G16" s="122">
        <v>37324</v>
      </c>
      <c r="H16" s="122">
        <v>47350</v>
      </c>
      <c r="I16" s="122"/>
      <c r="J16" s="123">
        <v>141232</v>
      </c>
      <c r="K16" s="122">
        <v>96654</v>
      </c>
      <c r="L16" s="122">
        <f t="shared" si="0"/>
        <v>-38633</v>
      </c>
      <c r="M16" s="122">
        <v>1032722</v>
      </c>
      <c r="N16" s="145"/>
    </row>
    <row r="17" spans="2:14" x14ac:dyDescent="0.2">
      <c r="B17" s="89"/>
      <c r="C17" s="17" t="s">
        <v>106</v>
      </c>
      <c r="D17" s="38">
        <v>6</v>
      </c>
      <c r="E17" s="122">
        <v>180752</v>
      </c>
      <c r="F17" s="122">
        <v>125</v>
      </c>
      <c r="G17" s="122">
        <v>312</v>
      </c>
      <c r="H17" s="122">
        <v>0</v>
      </c>
      <c r="I17" s="122"/>
      <c r="J17" s="123">
        <v>-4614</v>
      </c>
      <c r="K17" s="122">
        <v>73497</v>
      </c>
      <c r="L17" s="122">
        <f t="shared" si="0"/>
        <v>-4825</v>
      </c>
      <c r="M17" s="122">
        <v>107029</v>
      </c>
      <c r="N17" s="145"/>
    </row>
    <row r="18" spans="2:14" x14ac:dyDescent="0.2">
      <c r="B18" s="89"/>
      <c r="C18" s="17" t="s">
        <v>107</v>
      </c>
      <c r="D18" s="38">
        <v>7</v>
      </c>
      <c r="E18" s="122">
        <v>231590</v>
      </c>
      <c r="F18" s="122">
        <v>30263</v>
      </c>
      <c r="G18" s="122">
        <v>143861</v>
      </c>
      <c r="H18" s="122">
        <v>47675</v>
      </c>
      <c r="I18" s="122"/>
      <c r="J18" s="123">
        <v>2113</v>
      </c>
      <c r="K18" s="122">
        <v>-3420</v>
      </c>
      <c r="L18" s="122">
        <f t="shared" si="0"/>
        <v>-12359</v>
      </c>
      <c r="M18" s="122">
        <v>27683</v>
      </c>
      <c r="N18" s="145" t="s">
        <v>119</v>
      </c>
    </row>
    <row r="19" spans="2:14" x14ac:dyDescent="0.2">
      <c r="B19" s="105"/>
      <c r="C19" s="17" t="s">
        <v>108</v>
      </c>
      <c r="D19" s="38">
        <v>8</v>
      </c>
      <c r="E19" s="122">
        <v>149429</v>
      </c>
      <c r="F19" s="122">
        <v>0</v>
      </c>
      <c r="G19" s="122">
        <v>69412</v>
      </c>
      <c r="H19" s="122">
        <v>0</v>
      </c>
      <c r="I19" s="122"/>
      <c r="J19" s="123">
        <v>4722</v>
      </c>
      <c r="K19" s="122">
        <v>-2742</v>
      </c>
      <c r="L19" s="122">
        <f t="shared" si="0"/>
        <v>3550</v>
      </c>
      <c r="M19" s="122">
        <v>83931</v>
      </c>
      <c r="N19" s="145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44"/>
      <c r="K20" s="93"/>
      <c r="L20" s="122"/>
      <c r="M20" s="122"/>
      <c r="N20" s="145"/>
    </row>
    <row r="21" spans="2:14" x14ac:dyDescent="0.2">
      <c r="B21" s="89" t="s">
        <v>109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46"/>
    </row>
    <row r="22" spans="2:14" x14ac:dyDescent="0.2">
      <c r="B22" s="89"/>
      <c r="C22" s="17" t="s">
        <v>110</v>
      </c>
      <c r="D22" s="92">
        <v>9</v>
      </c>
      <c r="E22" s="122">
        <v>277929</v>
      </c>
      <c r="F22" s="122">
        <v>819</v>
      </c>
      <c r="G22" s="122">
        <v>17908</v>
      </c>
      <c r="H22" s="122">
        <v>0</v>
      </c>
      <c r="I22" s="122"/>
      <c r="J22" s="123">
        <v>-285</v>
      </c>
      <c r="K22" s="122">
        <v>-5334</v>
      </c>
      <c r="L22" s="122">
        <f t="shared" ref="L22:L34" si="1">E22-F22-G22-H22+J22-K22-M22</f>
        <v>-458</v>
      </c>
      <c r="M22" s="122">
        <v>264709</v>
      </c>
      <c r="N22" s="145"/>
    </row>
    <row r="23" spans="2:14" x14ac:dyDescent="0.2">
      <c r="B23" s="89"/>
      <c r="C23" s="17" t="s">
        <v>111</v>
      </c>
      <c r="D23" s="38">
        <v>10</v>
      </c>
      <c r="E23" s="122">
        <v>35386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-112</v>
      </c>
      <c r="L23" s="122">
        <f t="shared" si="1"/>
        <v>-4142</v>
      </c>
      <c r="M23" s="122">
        <v>39640</v>
      </c>
      <c r="N23" s="145"/>
    </row>
    <row r="24" spans="2:14" x14ac:dyDescent="0.2">
      <c r="B24" s="89"/>
      <c r="C24" s="17" t="s">
        <v>112</v>
      </c>
      <c r="D24" s="38">
        <v>11</v>
      </c>
      <c r="E24" s="122">
        <v>44926</v>
      </c>
      <c r="F24" s="122">
        <v>16889</v>
      </c>
      <c r="G24" s="122">
        <v>15282</v>
      </c>
      <c r="H24" s="122">
        <v>0</v>
      </c>
      <c r="I24" s="122"/>
      <c r="J24" s="123">
        <v>263</v>
      </c>
      <c r="K24" s="122">
        <v>-3003</v>
      </c>
      <c r="L24" s="122">
        <f t="shared" si="1"/>
        <v>-218</v>
      </c>
      <c r="M24" s="122">
        <v>16239</v>
      </c>
      <c r="N24" s="145"/>
    </row>
    <row r="25" spans="2:14" x14ac:dyDescent="0.2">
      <c r="B25" s="89"/>
      <c r="C25" s="17" t="s">
        <v>113</v>
      </c>
      <c r="D25" s="38">
        <v>12</v>
      </c>
      <c r="E25" s="122">
        <v>11349</v>
      </c>
      <c r="F25" s="122">
        <v>1534</v>
      </c>
      <c r="G25" s="122">
        <v>1258</v>
      </c>
      <c r="H25" s="122">
        <v>0</v>
      </c>
      <c r="I25" s="122"/>
      <c r="J25" s="123">
        <v>1020</v>
      </c>
      <c r="K25" s="122">
        <v>141</v>
      </c>
      <c r="L25" s="122">
        <f t="shared" si="1"/>
        <v>659</v>
      </c>
      <c r="M25" s="122">
        <v>8777</v>
      </c>
      <c r="N25" s="145"/>
    </row>
    <row r="26" spans="2:14" x14ac:dyDescent="0.2">
      <c r="B26" s="89"/>
      <c r="C26" s="17" t="s">
        <v>114</v>
      </c>
      <c r="D26" s="38">
        <v>13</v>
      </c>
      <c r="E26" s="122">
        <v>14</v>
      </c>
      <c r="F26" s="122">
        <v>0</v>
      </c>
      <c r="G26" s="122">
        <v>17</v>
      </c>
      <c r="H26" s="122">
        <v>0</v>
      </c>
      <c r="I26" s="122"/>
      <c r="J26" s="123">
        <v>0</v>
      </c>
      <c r="K26" s="122">
        <v>-147</v>
      </c>
      <c r="L26" s="122">
        <f t="shared" si="1"/>
        <v>-1</v>
      </c>
      <c r="M26" s="122">
        <v>145</v>
      </c>
      <c r="N26" s="145"/>
    </row>
    <row r="27" spans="2:14" x14ac:dyDescent="0.2">
      <c r="B27" s="89"/>
      <c r="C27" s="17" t="s">
        <v>115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45"/>
    </row>
    <row r="28" spans="2:14" x14ac:dyDescent="0.2">
      <c r="B28" s="89"/>
      <c r="C28" s="17" t="s">
        <v>116</v>
      </c>
      <c r="D28" s="38">
        <v>15</v>
      </c>
      <c r="E28" s="122">
        <v>870820</v>
      </c>
      <c r="F28" s="122">
        <v>89642</v>
      </c>
      <c r="G28" s="122">
        <v>85705</v>
      </c>
      <c r="H28" s="122">
        <v>0</v>
      </c>
      <c r="I28" s="122"/>
      <c r="J28" s="123">
        <v>-4932</v>
      </c>
      <c r="K28" s="122">
        <v>17407</v>
      </c>
      <c r="L28" s="122">
        <f t="shared" si="1"/>
        <v>-2929</v>
      </c>
      <c r="M28" s="122">
        <v>676063</v>
      </c>
      <c r="N28" s="145"/>
    </row>
    <row r="29" spans="2:14" x14ac:dyDescent="0.2">
      <c r="B29" s="89"/>
      <c r="C29" s="17" t="s">
        <v>117</v>
      </c>
      <c r="D29" s="38">
        <v>16</v>
      </c>
      <c r="E29" s="122">
        <v>6828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6409</v>
      </c>
      <c r="L29" s="122">
        <f t="shared" si="1"/>
        <v>-107</v>
      </c>
      <c r="M29" s="122">
        <v>524</v>
      </c>
      <c r="N29" s="145"/>
    </row>
    <row r="30" spans="2:14" x14ac:dyDescent="0.2">
      <c r="B30" s="89"/>
      <c r="C30" s="17" t="s">
        <v>118</v>
      </c>
      <c r="D30" s="38">
        <v>17</v>
      </c>
      <c r="E30" s="122">
        <v>176897</v>
      </c>
      <c r="F30" s="122">
        <v>39292</v>
      </c>
      <c r="G30" s="122">
        <v>65539</v>
      </c>
      <c r="H30" s="122">
        <v>0</v>
      </c>
      <c r="I30" s="122"/>
      <c r="J30" s="123">
        <v>-2675</v>
      </c>
      <c r="K30" s="122">
        <v>966</v>
      </c>
      <c r="L30" s="122">
        <f t="shared" si="1"/>
        <v>1972</v>
      </c>
      <c r="M30" s="122">
        <v>66453</v>
      </c>
      <c r="N30" s="145"/>
    </row>
    <row r="31" spans="2:14" x14ac:dyDescent="0.2">
      <c r="B31" s="89"/>
      <c r="C31" s="17" t="s">
        <v>120</v>
      </c>
      <c r="D31" s="38">
        <v>18</v>
      </c>
      <c r="E31" s="122">
        <v>60538</v>
      </c>
      <c r="F31" s="122">
        <v>5094</v>
      </c>
      <c r="G31" s="122">
        <v>49557</v>
      </c>
      <c r="H31" s="122">
        <v>0</v>
      </c>
      <c r="I31" s="122"/>
      <c r="J31" s="123">
        <v>1508</v>
      </c>
      <c r="K31" s="122">
        <v>-9062</v>
      </c>
      <c r="L31" s="122">
        <f t="shared" si="1"/>
        <v>-190</v>
      </c>
      <c r="M31" s="122">
        <v>16647</v>
      </c>
      <c r="N31" s="145"/>
    </row>
    <row r="32" spans="2:14" x14ac:dyDescent="0.2">
      <c r="B32" s="89"/>
      <c r="C32" s="17" t="s">
        <v>121</v>
      </c>
      <c r="D32" s="38">
        <v>19</v>
      </c>
      <c r="E32" s="122">
        <v>129560</v>
      </c>
      <c r="F32" s="122">
        <v>101</v>
      </c>
      <c r="G32" s="122">
        <v>95654</v>
      </c>
      <c r="H32" s="122">
        <v>0</v>
      </c>
      <c r="I32" s="122"/>
      <c r="J32" s="123">
        <v>0</v>
      </c>
      <c r="K32" s="122">
        <v>-7369</v>
      </c>
      <c r="L32" s="122">
        <f t="shared" si="1"/>
        <v>-1770</v>
      </c>
      <c r="M32" s="122">
        <v>42944</v>
      </c>
      <c r="N32" s="145"/>
    </row>
    <row r="33" spans="2:14" x14ac:dyDescent="0.2">
      <c r="B33" s="89"/>
      <c r="C33" s="17" t="s">
        <v>122</v>
      </c>
      <c r="D33" s="38">
        <v>20</v>
      </c>
      <c r="E33" s="122">
        <v>23447</v>
      </c>
      <c r="F33" s="122">
        <v>5575</v>
      </c>
      <c r="G33" s="122">
        <v>7348</v>
      </c>
      <c r="H33" s="122">
        <v>0</v>
      </c>
      <c r="I33" s="122"/>
      <c r="J33" s="123">
        <v>646</v>
      </c>
      <c r="K33" s="122">
        <v>3062</v>
      </c>
      <c r="L33" s="122">
        <f t="shared" si="1"/>
        <v>2777</v>
      </c>
      <c r="M33" s="122">
        <v>5331</v>
      </c>
      <c r="N33" s="145"/>
    </row>
    <row r="34" spans="2:14" x14ac:dyDescent="0.2">
      <c r="B34" s="89"/>
      <c r="C34" s="17" t="s">
        <v>123</v>
      </c>
      <c r="D34" s="38">
        <v>21</v>
      </c>
      <c r="E34" s="122">
        <v>121541</v>
      </c>
      <c r="F34" s="122">
        <v>0</v>
      </c>
      <c r="G34" s="122">
        <v>8770</v>
      </c>
      <c r="H34" s="122">
        <v>0</v>
      </c>
      <c r="I34" s="122"/>
      <c r="J34" s="123">
        <v>-3540</v>
      </c>
      <c r="K34" s="122">
        <v>8998</v>
      </c>
      <c r="L34" s="122">
        <f t="shared" si="1"/>
        <v>-391</v>
      </c>
      <c r="M34" s="122">
        <v>100624</v>
      </c>
      <c r="N34" s="145"/>
    </row>
    <row r="35" spans="2:14" x14ac:dyDescent="0.2">
      <c r="B35" s="82" t="s">
        <v>124</v>
      </c>
      <c r="C35" s="132"/>
      <c r="D35" s="133">
        <v>22</v>
      </c>
      <c r="E35" s="127">
        <f>SUM(E12:E34)</f>
        <v>10016718</v>
      </c>
      <c r="F35" s="127">
        <f>SUM(F12:F34)</f>
        <v>498157</v>
      </c>
      <c r="G35" s="127">
        <f>SUM(G12:G34)</f>
        <v>1819657</v>
      </c>
      <c r="H35" s="127">
        <f>SUM(H12:H34)</f>
        <v>95025</v>
      </c>
      <c r="I35" s="127"/>
      <c r="J35" s="128">
        <f>SUM(J12:J34)</f>
        <v>0</v>
      </c>
      <c r="K35" s="129">
        <f>SUM(K12:K34)</f>
        <v>535031</v>
      </c>
      <c r="L35" s="129">
        <f>SUM(L12:L34)</f>
        <v>-60872</v>
      </c>
      <c r="M35" s="127">
        <f>SUM(M12:M34)</f>
        <v>7129720</v>
      </c>
      <c r="N35" s="111"/>
    </row>
    <row r="36" spans="2:14" x14ac:dyDescent="0.2">
      <c r="I36" s="23"/>
      <c r="J36" s="29" t="s">
        <v>148</v>
      </c>
      <c r="M36" s="147"/>
      <c r="N36" s="21"/>
    </row>
    <row r="37" spans="2:14" x14ac:dyDescent="0.2">
      <c r="I37" s="148" t="s">
        <v>46</v>
      </c>
      <c r="J37" s="29"/>
      <c r="K37" s="17" t="s">
        <v>149</v>
      </c>
      <c r="L37" s="17"/>
      <c r="M37" s="122">
        <v>582764</v>
      </c>
      <c r="N37" s="36"/>
    </row>
    <row r="38" spans="2:14" x14ac:dyDescent="0.2">
      <c r="C38" s="67" t="s">
        <v>150</v>
      </c>
      <c r="I38" s="148" t="s">
        <v>46</v>
      </c>
      <c r="J38" s="29"/>
      <c r="K38" s="9" t="s">
        <v>151</v>
      </c>
      <c r="M38" s="122">
        <v>37530</v>
      </c>
      <c r="N38" s="36"/>
    </row>
    <row r="39" spans="2:14" x14ac:dyDescent="0.2">
      <c r="C39" s="67" t="s">
        <v>338</v>
      </c>
      <c r="I39" s="85" t="s">
        <v>34</v>
      </c>
      <c r="J39" s="82" t="s">
        <v>152</v>
      </c>
      <c r="K39" s="149"/>
      <c r="L39" s="83"/>
      <c r="M39" s="127">
        <f>M35-M37-M38</f>
        <v>6509426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27" t="s">
        <v>353</v>
      </c>
      <c r="C1" s="6"/>
      <c r="D1" s="6"/>
      <c r="E1" s="6"/>
      <c r="F1" s="6"/>
      <c r="G1" s="6"/>
      <c r="H1" s="6"/>
      <c r="I1" s="6"/>
      <c r="J1" s="300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153</v>
      </c>
      <c r="I3" s="9" t="s">
        <v>126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154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x14ac:dyDescent="0.2">
      <c r="B8" s="89" t="s">
        <v>54</v>
      </c>
      <c r="D8" s="30"/>
      <c r="E8" s="92" t="s">
        <v>0</v>
      </c>
      <c r="F8" s="32"/>
      <c r="G8" s="32" t="s">
        <v>128</v>
      </c>
      <c r="H8" s="92" t="s">
        <v>0</v>
      </c>
      <c r="I8" s="32" t="s">
        <v>13</v>
      </c>
      <c r="J8" s="32" t="s">
        <v>128</v>
      </c>
    </row>
    <row r="9" spans="2:14" x14ac:dyDescent="0.2">
      <c r="B9" s="105"/>
      <c r="C9" s="17"/>
      <c r="D9" s="36"/>
      <c r="E9" s="38" t="s">
        <v>155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x14ac:dyDescent="0.2">
      <c r="B10" s="89" t="s">
        <v>100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101</v>
      </c>
      <c r="D11" s="92">
        <v>1</v>
      </c>
      <c r="E11" s="93">
        <v>47543</v>
      </c>
      <c r="F11" s="93">
        <v>39912</v>
      </c>
      <c r="G11" s="195">
        <f t="shared" ref="G11:G18" si="0">IF(AND(F11&gt; 0,E11&gt;0,E11&lt;=F11*6),E11/F11*100-100,"-")</f>
        <v>19.119563038685115</v>
      </c>
      <c r="H11" s="93">
        <v>47543</v>
      </c>
      <c r="I11" s="93">
        <v>39912</v>
      </c>
      <c r="J11" s="195">
        <f t="shared" ref="J11:J18" si="1">IF(AND(I11&gt; 0,H11&gt;0,H11&lt;=I11*6),H11/I11*100-100,"-")</f>
        <v>19.119563038685115</v>
      </c>
    </row>
    <row r="12" spans="2:14" x14ac:dyDescent="0.2">
      <c r="B12" s="89"/>
      <c r="C12" s="17" t="s">
        <v>102</v>
      </c>
      <c r="D12" s="38">
        <v>2</v>
      </c>
      <c r="E12" s="93">
        <v>380361</v>
      </c>
      <c r="F12" s="93">
        <v>359699</v>
      </c>
      <c r="G12" s="195">
        <f t="shared" si="0"/>
        <v>5.7442472734147145</v>
      </c>
      <c r="H12" s="93">
        <v>380361</v>
      </c>
      <c r="I12" s="93">
        <v>359699</v>
      </c>
      <c r="J12" s="195">
        <f t="shared" si="1"/>
        <v>5.7442472734147145</v>
      </c>
    </row>
    <row r="13" spans="2:14" x14ac:dyDescent="0.2">
      <c r="B13" s="89"/>
      <c r="C13" s="17" t="s">
        <v>103</v>
      </c>
      <c r="D13" s="38">
        <v>3</v>
      </c>
      <c r="E13" s="93">
        <v>224041</v>
      </c>
      <c r="F13" s="93">
        <v>202752</v>
      </c>
      <c r="G13" s="195">
        <f t="shared" si="0"/>
        <v>10.500019728535364</v>
      </c>
      <c r="H13" s="93">
        <v>224041</v>
      </c>
      <c r="I13" s="93">
        <v>202752</v>
      </c>
      <c r="J13" s="195">
        <f t="shared" si="1"/>
        <v>10.500019728535364</v>
      </c>
    </row>
    <row r="14" spans="2:14" x14ac:dyDescent="0.2">
      <c r="B14" s="89"/>
      <c r="C14" s="17" t="s">
        <v>104</v>
      </c>
      <c r="D14" s="38">
        <v>4</v>
      </c>
      <c r="E14" s="93">
        <v>787546</v>
      </c>
      <c r="F14" s="93">
        <v>749019</v>
      </c>
      <c r="G14" s="195">
        <f t="shared" si="0"/>
        <v>5.1436612422381671</v>
      </c>
      <c r="H14" s="93">
        <v>787546</v>
      </c>
      <c r="I14" s="93">
        <v>749019</v>
      </c>
      <c r="J14" s="195">
        <f t="shared" si="1"/>
        <v>5.1436612422381671</v>
      </c>
    </row>
    <row r="15" spans="2:14" x14ac:dyDescent="0.2">
      <c r="B15" s="89"/>
      <c r="C15" s="17" t="s">
        <v>105</v>
      </c>
      <c r="D15" s="38">
        <v>5</v>
      </c>
      <c r="E15" s="93">
        <v>128364</v>
      </c>
      <c r="F15" s="93">
        <v>122096</v>
      </c>
      <c r="G15" s="195">
        <f t="shared" si="0"/>
        <v>5.1336653125409555</v>
      </c>
      <c r="H15" s="93">
        <v>128364</v>
      </c>
      <c r="I15" s="93">
        <v>122096</v>
      </c>
      <c r="J15" s="195">
        <f t="shared" si="1"/>
        <v>5.1336653125409555</v>
      </c>
    </row>
    <row r="16" spans="2:14" x14ac:dyDescent="0.2">
      <c r="B16" s="89"/>
      <c r="C16" s="17" t="s">
        <v>106</v>
      </c>
      <c r="D16" s="38">
        <v>6</v>
      </c>
      <c r="E16" s="93">
        <v>437</v>
      </c>
      <c r="F16" s="93">
        <v>909</v>
      </c>
      <c r="G16" s="195">
        <f t="shared" si="0"/>
        <v>-51.925192519251922</v>
      </c>
      <c r="H16" s="93">
        <v>437</v>
      </c>
      <c r="I16" s="93">
        <v>909</v>
      </c>
      <c r="J16" s="195">
        <f t="shared" si="1"/>
        <v>-51.925192519251922</v>
      </c>
    </row>
    <row r="17" spans="2:10" x14ac:dyDescent="0.2">
      <c r="B17" s="89"/>
      <c r="C17" s="17" t="s">
        <v>107</v>
      </c>
      <c r="D17" s="38">
        <v>7</v>
      </c>
      <c r="E17" s="93">
        <v>174124</v>
      </c>
      <c r="F17" s="93">
        <v>230426</v>
      </c>
      <c r="G17" s="195">
        <f t="shared" si="0"/>
        <v>-24.433874649562114</v>
      </c>
      <c r="H17" s="93">
        <v>174124</v>
      </c>
      <c r="I17" s="93">
        <v>230426</v>
      </c>
      <c r="J17" s="195">
        <f t="shared" si="1"/>
        <v>-24.433874649562114</v>
      </c>
    </row>
    <row r="18" spans="2:10" x14ac:dyDescent="0.2">
      <c r="B18" s="105"/>
      <c r="C18" s="17" t="s">
        <v>108</v>
      </c>
      <c r="D18" s="38">
        <v>8</v>
      </c>
      <c r="E18" s="93">
        <v>69412</v>
      </c>
      <c r="F18" s="93">
        <v>21659</v>
      </c>
      <c r="G18" s="195">
        <f t="shared" si="0"/>
        <v>220.47647629161088</v>
      </c>
      <c r="H18" s="93">
        <v>69412</v>
      </c>
      <c r="I18" s="93">
        <v>21659</v>
      </c>
      <c r="J18" s="195">
        <f t="shared" si="1"/>
        <v>220.47647629161088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109</v>
      </c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110</v>
      </c>
      <c r="D21" s="92">
        <v>9</v>
      </c>
      <c r="E21" s="93">
        <v>18727</v>
      </c>
      <c r="F21" s="93">
        <v>11651</v>
      </c>
      <c r="G21" s="195">
        <f t="shared" ref="G21:G34" si="2">IF(AND(F21&gt; 0,E21&gt;0,E21&lt;=F21*6),E21/F21*100-100,"-")</f>
        <v>60.732984293193709</v>
      </c>
      <c r="H21" s="93">
        <v>18727</v>
      </c>
      <c r="I21" s="93">
        <v>11651</v>
      </c>
      <c r="J21" s="195">
        <f t="shared" ref="J21:J34" si="3">IF(AND(I21&gt; 0,H21&gt;0,H21&lt;=I21*6),H21/I21*100-100,"-")</f>
        <v>60.732984293193709</v>
      </c>
    </row>
    <row r="22" spans="2:10" x14ac:dyDescent="0.2">
      <c r="B22" s="89"/>
      <c r="C22" s="17" t="s">
        <v>111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">
      <c r="B23" s="89"/>
      <c r="C23" s="17" t="s">
        <v>112</v>
      </c>
      <c r="D23" s="38">
        <v>11</v>
      </c>
      <c r="E23" s="93">
        <v>32171</v>
      </c>
      <c r="F23" s="93">
        <v>32117</v>
      </c>
      <c r="G23" s="195">
        <f t="shared" si="2"/>
        <v>0.16813525547219399</v>
      </c>
      <c r="H23" s="93">
        <v>32171</v>
      </c>
      <c r="I23" s="93">
        <v>32117</v>
      </c>
      <c r="J23" s="195">
        <f t="shared" si="3"/>
        <v>0.16813525547219399</v>
      </c>
    </row>
    <row r="24" spans="2:10" x14ac:dyDescent="0.2">
      <c r="B24" s="89"/>
      <c r="C24" s="17" t="s">
        <v>113</v>
      </c>
      <c r="D24" s="38">
        <v>12</v>
      </c>
      <c r="E24" s="93">
        <v>2792</v>
      </c>
      <c r="F24" s="93">
        <v>3653</v>
      </c>
      <c r="G24" s="195">
        <f t="shared" si="2"/>
        <v>-23.569668765398305</v>
      </c>
      <c r="H24" s="93">
        <v>2792</v>
      </c>
      <c r="I24" s="93">
        <v>3653</v>
      </c>
      <c r="J24" s="195">
        <f t="shared" si="3"/>
        <v>-23.569668765398305</v>
      </c>
    </row>
    <row r="25" spans="2:10" x14ac:dyDescent="0.2">
      <c r="B25" s="89"/>
      <c r="C25" s="17" t="s">
        <v>114</v>
      </c>
      <c r="D25" s="38">
        <v>13</v>
      </c>
      <c r="E25" s="93">
        <v>17</v>
      </c>
      <c r="F25" s="93">
        <v>321</v>
      </c>
      <c r="G25" s="195">
        <f t="shared" si="2"/>
        <v>-94.704049844236764</v>
      </c>
      <c r="H25" s="93">
        <v>17</v>
      </c>
      <c r="I25" s="93">
        <v>321</v>
      </c>
      <c r="J25" s="195">
        <f t="shared" si="3"/>
        <v>-94.704049844236764</v>
      </c>
    </row>
    <row r="26" spans="2:10" x14ac:dyDescent="0.2">
      <c r="B26" s="89"/>
      <c r="C26" s="17" t="s">
        <v>115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116</v>
      </c>
      <c r="D27" s="38">
        <v>15</v>
      </c>
      <c r="E27" s="93">
        <v>175347</v>
      </c>
      <c r="F27" s="93">
        <v>126705</v>
      </c>
      <c r="G27" s="195">
        <f t="shared" si="2"/>
        <v>38.389960932875567</v>
      </c>
      <c r="H27" s="93">
        <v>175347</v>
      </c>
      <c r="I27" s="93">
        <v>126705</v>
      </c>
      <c r="J27" s="195">
        <f t="shared" si="3"/>
        <v>38.389960932875567</v>
      </c>
    </row>
    <row r="28" spans="2:10" x14ac:dyDescent="0.2">
      <c r="B28" s="89"/>
      <c r="C28" s="17" t="s">
        <v>117</v>
      </c>
      <c r="D28" s="38">
        <v>16</v>
      </c>
      <c r="E28" s="93">
        <v>2</v>
      </c>
      <c r="F28" s="93">
        <v>5652</v>
      </c>
      <c r="G28" s="195">
        <f t="shared" si="2"/>
        <v>-99.964614295824489</v>
      </c>
      <c r="H28" s="93">
        <v>2</v>
      </c>
      <c r="I28" s="93">
        <v>5652</v>
      </c>
      <c r="J28" s="195">
        <f t="shared" si="3"/>
        <v>-99.964614295824489</v>
      </c>
    </row>
    <row r="29" spans="2:10" x14ac:dyDescent="0.2">
      <c r="B29" s="89"/>
      <c r="C29" s="17" t="s">
        <v>118</v>
      </c>
      <c r="D29" s="38">
        <v>17</v>
      </c>
      <c r="E29" s="93">
        <v>104831</v>
      </c>
      <c r="F29" s="93">
        <v>100222</v>
      </c>
      <c r="G29" s="195">
        <f t="shared" si="2"/>
        <v>4.5987906846800115</v>
      </c>
      <c r="H29" s="93">
        <v>104831</v>
      </c>
      <c r="I29" s="93">
        <v>100222</v>
      </c>
      <c r="J29" s="195">
        <f t="shared" si="3"/>
        <v>4.5987906846800115</v>
      </c>
    </row>
    <row r="30" spans="2:10" x14ac:dyDescent="0.2">
      <c r="B30" s="89"/>
      <c r="C30" s="17" t="s">
        <v>120</v>
      </c>
      <c r="D30" s="38">
        <v>18</v>
      </c>
      <c r="E30" s="93">
        <v>54651</v>
      </c>
      <c r="F30" s="93">
        <v>58420</v>
      </c>
      <c r="G30" s="195">
        <f t="shared" si="2"/>
        <v>-6.4515576857240688</v>
      </c>
      <c r="H30" s="93">
        <v>54651</v>
      </c>
      <c r="I30" s="93">
        <v>58420</v>
      </c>
      <c r="J30" s="195">
        <f t="shared" si="3"/>
        <v>-6.4515576857240688</v>
      </c>
    </row>
    <row r="31" spans="2:10" x14ac:dyDescent="0.2">
      <c r="B31" s="89"/>
      <c r="C31" s="17" t="s">
        <v>121</v>
      </c>
      <c r="D31" s="38">
        <v>19</v>
      </c>
      <c r="E31" s="93">
        <v>95755</v>
      </c>
      <c r="F31" s="93">
        <v>86700</v>
      </c>
      <c r="G31" s="195">
        <f t="shared" si="2"/>
        <v>10.444059976931939</v>
      </c>
      <c r="H31" s="93">
        <v>95755</v>
      </c>
      <c r="I31" s="93">
        <v>86700</v>
      </c>
      <c r="J31" s="195">
        <f t="shared" si="3"/>
        <v>10.444059976931939</v>
      </c>
    </row>
    <row r="32" spans="2:10" x14ac:dyDescent="0.2">
      <c r="B32" s="89"/>
      <c r="C32" s="17" t="s">
        <v>122</v>
      </c>
      <c r="D32" s="38">
        <v>20</v>
      </c>
      <c r="E32" s="93">
        <v>12923</v>
      </c>
      <c r="F32" s="93">
        <v>10743</v>
      </c>
      <c r="G32" s="195">
        <f t="shared" si="2"/>
        <v>20.292283347295921</v>
      </c>
      <c r="H32" s="93">
        <v>12923</v>
      </c>
      <c r="I32" s="93">
        <v>10743</v>
      </c>
      <c r="J32" s="195">
        <f t="shared" si="3"/>
        <v>20.292283347295921</v>
      </c>
    </row>
    <row r="33" spans="2:10" x14ac:dyDescent="0.2">
      <c r="B33" s="89"/>
      <c r="C33" s="17" t="s">
        <v>123</v>
      </c>
      <c r="D33" s="38">
        <v>21</v>
      </c>
      <c r="E33" s="93">
        <v>8770</v>
      </c>
      <c r="F33" s="93">
        <v>10336</v>
      </c>
      <c r="G33" s="195">
        <f t="shared" si="2"/>
        <v>-15.150928792569658</v>
      </c>
      <c r="H33" s="93">
        <v>8770</v>
      </c>
      <c r="I33" s="93">
        <v>10336</v>
      </c>
      <c r="J33" s="195">
        <f t="shared" si="3"/>
        <v>-15.150928792569658</v>
      </c>
    </row>
    <row r="34" spans="2:10" x14ac:dyDescent="0.2">
      <c r="B34" s="82" t="s">
        <v>124</v>
      </c>
      <c r="C34" s="83"/>
      <c r="D34" s="74">
        <v>22</v>
      </c>
      <c r="E34" s="129">
        <f>SUM(E11:E33)</f>
        <v>2317814</v>
      </c>
      <c r="F34" s="129">
        <f>SUM(F11:F33)</f>
        <v>2172992</v>
      </c>
      <c r="G34" s="197">
        <f t="shared" si="2"/>
        <v>6.6646356728418823</v>
      </c>
      <c r="H34" s="75">
        <f>SUM(H11:H33)</f>
        <v>2317814</v>
      </c>
      <c r="I34" s="75">
        <f>SUM(I11:I33)</f>
        <v>2172992</v>
      </c>
      <c r="J34" s="197">
        <f t="shared" si="3"/>
        <v>6.6646356728418823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299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156</v>
      </c>
      <c r="I3" s="9" t="s">
        <v>126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x14ac:dyDescent="0.2">
      <c r="B8" s="89" t="s">
        <v>54</v>
      </c>
      <c r="D8" s="30"/>
      <c r="E8" s="92" t="s">
        <v>0</v>
      </c>
      <c r="F8" s="32"/>
      <c r="G8" s="32" t="s">
        <v>128</v>
      </c>
      <c r="H8" s="92" t="s">
        <v>0</v>
      </c>
      <c r="I8" s="32" t="s">
        <v>13</v>
      </c>
      <c r="J8" s="32" t="s">
        <v>128</v>
      </c>
    </row>
    <row r="9" spans="2:14" x14ac:dyDescent="0.2">
      <c r="B9" s="105"/>
      <c r="C9" s="17"/>
      <c r="D9" s="36"/>
      <c r="E9" s="38" t="s">
        <v>97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x14ac:dyDescent="0.2">
      <c r="B10" s="89" t="s">
        <v>100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101</v>
      </c>
      <c r="D11" s="92">
        <v>1</v>
      </c>
      <c r="E11" s="93">
        <v>0</v>
      </c>
      <c r="F11" s="93">
        <v>0</v>
      </c>
      <c r="G11" s="195" t="str">
        <f t="shared" ref="G11:G18" si="0">IF(AND(F11&gt; 0,E11&gt;0,E11&lt;=F11*6),E11/F11*100-100,"-")</f>
        <v>-</v>
      </c>
      <c r="H11" s="93">
        <v>0</v>
      </c>
      <c r="I11" s="93">
        <v>0</v>
      </c>
      <c r="J11" s="19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102</v>
      </c>
      <c r="D12" s="38">
        <v>2</v>
      </c>
      <c r="E12" s="93">
        <v>0</v>
      </c>
      <c r="F12" s="93">
        <v>0</v>
      </c>
      <c r="G12" s="195" t="str">
        <f t="shared" si="0"/>
        <v>-</v>
      </c>
      <c r="H12" s="93">
        <v>0</v>
      </c>
      <c r="I12" s="93">
        <v>0</v>
      </c>
      <c r="J12" s="195" t="str">
        <f t="shared" si="1"/>
        <v>-</v>
      </c>
    </row>
    <row r="13" spans="2:14" x14ac:dyDescent="0.2">
      <c r="B13" s="89"/>
      <c r="C13" s="17" t="s">
        <v>103</v>
      </c>
      <c r="D13" s="38">
        <v>3</v>
      </c>
      <c r="E13" s="93">
        <v>0</v>
      </c>
      <c r="F13" s="93">
        <v>0</v>
      </c>
      <c r="G13" s="195" t="str">
        <f t="shared" si="0"/>
        <v>-</v>
      </c>
      <c r="H13" s="93">
        <v>0</v>
      </c>
      <c r="I13" s="93">
        <v>0</v>
      </c>
      <c r="J13" s="195" t="str">
        <f t="shared" si="1"/>
        <v>-</v>
      </c>
    </row>
    <row r="14" spans="2:14" x14ac:dyDescent="0.2">
      <c r="B14" s="89"/>
      <c r="C14" s="17" t="s">
        <v>104</v>
      </c>
      <c r="D14" s="38">
        <v>4</v>
      </c>
      <c r="E14" s="93">
        <v>0</v>
      </c>
      <c r="F14" s="93">
        <v>0</v>
      </c>
      <c r="G14" s="195" t="str">
        <f t="shared" si="0"/>
        <v>-</v>
      </c>
      <c r="H14" s="93">
        <v>0</v>
      </c>
      <c r="I14" s="93">
        <v>0</v>
      </c>
      <c r="J14" s="195" t="str">
        <f t="shared" si="1"/>
        <v>-</v>
      </c>
    </row>
    <row r="15" spans="2:14" x14ac:dyDescent="0.2">
      <c r="B15" s="89"/>
      <c r="C15" s="17" t="s">
        <v>105</v>
      </c>
      <c r="D15" s="38">
        <v>5</v>
      </c>
      <c r="E15" s="93">
        <v>47350</v>
      </c>
      <c r="F15" s="93">
        <v>51129</v>
      </c>
      <c r="G15" s="195">
        <f t="shared" si="0"/>
        <v>-7.3911087641064768</v>
      </c>
      <c r="H15" s="93">
        <v>47350</v>
      </c>
      <c r="I15" s="93">
        <v>51129</v>
      </c>
      <c r="J15" s="195">
        <f t="shared" si="1"/>
        <v>-7.3911087641064768</v>
      </c>
    </row>
    <row r="16" spans="2:14" x14ac:dyDescent="0.2">
      <c r="B16" s="89"/>
      <c r="C16" s="17" t="s">
        <v>106</v>
      </c>
      <c r="D16" s="38">
        <v>6</v>
      </c>
      <c r="E16" s="93">
        <v>0</v>
      </c>
      <c r="F16" s="93">
        <v>0</v>
      </c>
      <c r="G16" s="195" t="str">
        <f t="shared" si="0"/>
        <v>-</v>
      </c>
      <c r="H16" s="93">
        <v>0</v>
      </c>
      <c r="I16" s="93">
        <v>0</v>
      </c>
      <c r="J16" s="195" t="str">
        <f t="shared" si="1"/>
        <v>-</v>
      </c>
    </row>
    <row r="17" spans="2:10" x14ac:dyDescent="0.2">
      <c r="B17" s="89"/>
      <c r="C17" s="17" t="s">
        <v>107</v>
      </c>
      <c r="D17" s="38">
        <v>7</v>
      </c>
      <c r="E17" s="93">
        <v>47675</v>
      </c>
      <c r="F17" s="93">
        <v>50176</v>
      </c>
      <c r="G17" s="195">
        <f t="shared" si="0"/>
        <v>-4.984454719387756</v>
      </c>
      <c r="H17" s="93">
        <v>47675</v>
      </c>
      <c r="I17" s="93">
        <v>50176</v>
      </c>
      <c r="J17" s="195">
        <f t="shared" si="1"/>
        <v>-4.984454719387756</v>
      </c>
    </row>
    <row r="18" spans="2:10" x14ac:dyDescent="0.2">
      <c r="B18" s="105"/>
      <c r="C18" s="17" t="s">
        <v>108</v>
      </c>
      <c r="D18" s="38">
        <v>8</v>
      </c>
      <c r="E18" s="93">
        <v>0</v>
      </c>
      <c r="F18" s="93">
        <v>0</v>
      </c>
      <c r="G18" s="195" t="str">
        <f t="shared" si="0"/>
        <v>-</v>
      </c>
      <c r="H18" s="93">
        <v>0</v>
      </c>
      <c r="I18" s="93">
        <v>0</v>
      </c>
      <c r="J18" s="19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109</v>
      </c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110</v>
      </c>
      <c r="D21" s="92">
        <v>9</v>
      </c>
      <c r="E21" s="93">
        <v>0</v>
      </c>
      <c r="F21" s="93">
        <v>0</v>
      </c>
      <c r="G21" s="195" t="str">
        <f t="shared" ref="G21:G34" si="2">IF(AND(F21&gt; 0,E21&gt;0,E21&lt;=F21*6),E21/F21*100-100,"-")</f>
        <v>-</v>
      </c>
      <c r="H21" s="93">
        <v>0</v>
      </c>
      <c r="I21" s="93">
        <v>0</v>
      </c>
      <c r="J21" s="19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111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">
      <c r="B23" s="89"/>
      <c r="C23" s="17" t="s">
        <v>112</v>
      </c>
      <c r="D23" s="38">
        <v>11</v>
      </c>
      <c r="E23" s="93">
        <v>0</v>
      </c>
      <c r="F23" s="93">
        <v>0</v>
      </c>
      <c r="G23" s="195" t="str">
        <f t="shared" si="2"/>
        <v>-</v>
      </c>
      <c r="H23" s="93">
        <v>0</v>
      </c>
      <c r="I23" s="93">
        <v>0</v>
      </c>
      <c r="J23" s="195" t="str">
        <f t="shared" si="3"/>
        <v>-</v>
      </c>
    </row>
    <row r="24" spans="2:10" x14ac:dyDescent="0.2">
      <c r="B24" s="89"/>
      <c r="C24" s="17" t="s">
        <v>113</v>
      </c>
      <c r="D24" s="38">
        <v>12</v>
      </c>
      <c r="E24" s="93">
        <v>0</v>
      </c>
      <c r="F24" s="93">
        <v>0</v>
      </c>
      <c r="G24" s="195" t="str">
        <f t="shared" si="2"/>
        <v>-</v>
      </c>
      <c r="H24" s="93">
        <v>0</v>
      </c>
      <c r="I24" s="93">
        <v>0</v>
      </c>
      <c r="J24" s="195" t="str">
        <f t="shared" si="3"/>
        <v>-</v>
      </c>
    </row>
    <row r="25" spans="2:10" x14ac:dyDescent="0.2">
      <c r="B25" s="89"/>
      <c r="C25" s="17" t="s">
        <v>114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115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116</v>
      </c>
      <c r="D27" s="38">
        <v>15</v>
      </c>
      <c r="E27" s="93">
        <v>0</v>
      </c>
      <c r="F27" s="93">
        <v>0</v>
      </c>
      <c r="G27" s="195" t="str">
        <f t="shared" si="2"/>
        <v>-</v>
      </c>
      <c r="H27" s="93">
        <v>0</v>
      </c>
      <c r="I27" s="93">
        <v>0</v>
      </c>
      <c r="J27" s="195" t="str">
        <f t="shared" si="3"/>
        <v>-</v>
      </c>
    </row>
    <row r="28" spans="2:10" x14ac:dyDescent="0.2">
      <c r="B28" s="89"/>
      <c r="C28" s="17" t="s">
        <v>117</v>
      </c>
      <c r="D28" s="38">
        <v>16</v>
      </c>
      <c r="E28" s="93">
        <v>0</v>
      </c>
      <c r="F28" s="93">
        <v>0</v>
      </c>
      <c r="G28" s="195" t="str">
        <f t="shared" si="2"/>
        <v>-</v>
      </c>
      <c r="H28" s="93">
        <v>0</v>
      </c>
      <c r="I28" s="93">
        <v>0</v>
      </c>
      <c r="J28" s="195" t="str">
        <f t="shared" si="3"/>
        <v>-</v>
      </c>
    </row>
    <row r="29" spans="2:10" x14ac:dyDescent="0.2">
      <c r="B29" s="89"/>
      <c r="C29" s="17" t="s">
        <v>118</v>
      </c>
      <c r="D29" s="38">
        <v>17</v>
      </c>
      <c r="E29" s="93">
        <v>0</v>
      </c>
      <c r="F29" s="93">
        <v>0</v>
      </c>
      <c r="G29" s="195" t="str">
        <f t="shared" si="2"/>
        <v>-</v>
      </c>
      <c r="H29" s="93">
        <v>0</v>
      </c>
      <c r="I29" s="93">
        <v>0</v>
      </c>
      <c r="J29" s="195" t="str">
        <f t="shared" si="3"/>
        <v>-</v>
      </c>
    </row>
    <row r="30" spans="2:10" x14ac:dyDescent="0.2">
      <c r="B30" s="89"/>
      <c r="C30" s="17" t="s">
        <v>120</v>
      </c>
      <c r="D30" s="38">
        <v>18</v>
      </c>
      <c r="E30" s="93">
        <v>0</v>
      </c>
      <c r="F30" s="93">
        <v>0</v>
      </c>
      <c r="G30" s="195" t="str">
        <f t="shared" si="2"/>
        <v>-</v>
      </c>
      <c r="H30" s="93">
        <v>0</v>
      </c>
      <c r="I30" s="93">
        <v>0</v>
      </c>
      <c r="J30" s="195" t="str">
        <f t="shared" si="3"/>
        <v>-</v>
      </c>
    </row>
    <row r="31" spans="2:10" x14ac:dyDescent="0.2">
      <c r="B31" s="89"/>
      <c r="C31" s="17" t="s">
        <v>121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">
      <c r="B32" s="89"/>
      <c r="C32" s="17" t="s">
        <v>122</v>
      </c>
      <c r="D32" s="38">
        <v>20</v>
      </c>
      <c r="E32" s="93">
        <v>0</v>
      </c>
      <c r="F32" s="93">
        <v>0</v>
      </c>
      <c r="G32" s="195" t="str">
        <f t="shared" si="2"/>
        <v>-</v>
      </c>
      <c r="H32" s="93">
        <v>0</v>
      </c>
      <c r="I32" s="93">
        <v>0</v>
      </c>
      <c r="J32" s="195" t="str">
        <f t="shared" si="3"/>
        <v>-</v>
      </c>
    </row>
    <row r="33" spans="2:10" x14ac:dyDescent="0.2">
      <c r="B33" s="89"/>
      <c r="C33" s="17" t="s">
        <v>123</v>
      </c>
      <c r="D33" s="38">
        <v>21</v>
      </c>
      <c r="E33" s="93">
        <v>0</v>
      </c>
      <c r="F33" s="93">
        <v>0</v>
      </c>
      <c r="G33" s="195" t="str">
        <f t="shared" si="2"/>
        <v>-</v>
      </c>
      <c r="H33" s="93">
        <v>0</v>
      </c>
      <c r="I33" s="93">
        <v>0</v>
      </c>
      <c r="J33" s="195" t="str">
        <f t="shared" si="3"/>
        <v>-</v>
      </c>
    </row>
    <row r="34" spans="2:10" x14ac:dyDescent="0.2">
      <c r="B34" s="82" t="s">
        <v>124</v>
      </c>
      <c r="C34" s="83"/>
      <c r="D34" s="74">
        <v>22</v>
      </c>
      <c r="E34" s="129">
        <f>SUM(E11:E33)</f>
        <v>95025</v>
      </c>
      <c r="F34" s="129">
        <f>SUM(F11:F33)</f>
        <v>101305</v>
      </c>
      <c r="G34" s="197">
        <f t="shared" si="2"/>
        <v>-6.1991017225210925</v>
      </c>
      <c r="H34" s="75">
        <f>SUM(H11:H33)</f>
        <v>95025</v>
      </c>
      <c r="I34" s="75">
        <f>SUM(I11:I33)</f>
        <v>101305</v>
      </c>
      <c r="J34" s="197">
        <f t="shared" si="3"/>
        <v>-6.1991017225210925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K27" sqref="K27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194"/>
      <c r="B1" s="194" t="s">
        <v>353</v>
      </c>
      <c r="C1" s="6"/>
      <c r="D1" s="6"/>
      <c r="E1" s="6"/>
      <c r="F1" s="6"/>
      <c r="G1" s="6"/>
      <c r="H1" s="6"/>
      <c r="I1" s="6"/>
      <c r="J1" s="6"/>
      <c r="K1" s="6"/>
      <c r="L1" s="299" t="str">
        <f>INDEX(rP1.Inhalte,22,1)</f>
        <v>zurück zum Inhaltsverzeichnis</v>
      </c>
      <c r="M1" s="307"/>
      <c r="N1" s="307"/>
    </row>
    <row r="2" spans="1:14" ht="0.95" customHeight="1" x14ac:dyDescent="0.2"/>
    <row r="3" spans="1:14" ht="12" customHeight="1" x14ac:dyDescent="0.2">
      <c r="B3" s="9" t="s">
        <v>157</v>
      </c>
      <c r="K3"/>
      <c r="L3" s="16" t="s">
        <v>69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158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159</v>
      </c>
      <c r="I7" s="116" t="s">
        <v>15</v>
      </c>
      <c r="J7" s="117"/>
      <c r="K7" s="32" t="s">
        <v>15</v>
      </c>
      <c r="L7" s="32" t="s">
        <v>127</v>
      </c>
    </row>
    <row r="8" spans="1:14" x14ac:dyDescent="0.2">
      <c r="B8" s="89" t="s">
        <v>54</v>
      </c>
      <c r="D8" s="30"/>
      <c r="E8" s="34" t="s">
        <v>0</v>
      </c>
      <c r="F8" s="150"/>
      <c r="G8" s="32"/>
      <c r="H8" s="33" t="s">
        <v>18</v>
      </c>
      <c r="I8" s="34" t="s">
        <v>0</v>
      </c>
      <c r="J8" s="150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52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100</v>
      </c>
      <c r="C10" s="30"/>
      <c r="D10" s="33"/>
      <c r="E10" s="135"/>
      <c r="F10" s="33"/>
      <c r="G10" s="33"/>
      <c r="H10" s="33"/>
      <c r="I10" s="135"/>
      <c r="J10" s="24"/>
      <c r="K10" s="33"/>
      <c r="L10" s="33"/>
    </row>
    <row r="11" spans="1:14" ht="12" customHeight="1" x14ac:dyDescent="0.2">
      <c r="B11" s="89"/>
      <c r="C11" s="17" t="s">
        <v>101</v>
      </c>
      <c r="D11" s="92">
        <v>1</v>
      </c>
      <c r="E11" s="211">
        <v>823456</v>
      </c>
      <c r="F11" s="123"/>
      <c r="G11" s="123">
        <v>965667</v>
      </c>
      <c r="H11" s="195">
        <f>IF(AND(G11&gt; 0,E11&gt;0,E11&lt;=G11*6),E11/G11*100-100,"-")</f>
        <v>-14.726712210316805</v>
      </c>
      <c r="I11" s="144">
        <v>823456</v>
      </c>
      <c r="J11" s="123"/>
      <c r="K11" s="123">
        <v>965667</v>
      </c>
      <c r="L11" s="195">
        <f t="shared" ref="L11:L18" si="0">IF(AND(K11&gt; 0,I11&gt;0,I11&lt;=K11*6),I11/K11*100-100,"-")</f>
        <v>-14.726712210316805</v>
      </c>
    </row>
    <row r="12" spans="1:14" x14ac:dyDescent="0.2">
      <c r="B12" s="89"/>
      <c r="C12" s="17" t="s">
        <v>102</v>
      </c>
      <c r="D12" s="38">
        <v>2</v>
      </c>
      <c r="E12" s="211">
        <v>1306508</v>
      </c>
      <c r="F12" s="152" t="s">
        <v>119</v>
      </c>
      <c r="G12" s="123">
        <v>1268117</v>
      </c>
      <c r="H12" s="195">
        <f t="shared" ref="H12:H18" si="1">IF(AND(G12&gt; 0,E12&gt;0,E12&lt;=G12*6),E12/G12*100-100,"-")</f>
        <v>3.0274020457103035</v>
      </c>
      <c r="I12" s="144">
        <v>1306508</v>
      </c>
      <c r="J12" s="153" t="s">
        <v>162</v>
      </c>
      <c r="K12" s="123">
        <v>1268117</v>
      </c>
      <c r="L12" s="195">
        <f t="shared" si="0"/>
        <v>3.0274020457103035</v>
      </c>
    </row>
    <row r="13" spans="1:14" x14ac:dyDescent="0.2">
      <c r="B13" s="89"/>
      <c r="C13" s="17" t="s">
        <v>103</v>
      </c>
      <c r="D13" s="38">
        <v>3</v>
      </c>
      <c r="E13" s="211">
        <v>237684</v>
      </c>
      <c r="F13" s="123"/>
      <c r="G13" s="123">
        <v>228284</v>
      </c>
      <c r="H13" s="195">
        <f t="shared" si="1"/>
        <v>4.1176779800599377</v>
      </c>
      <c r="I13" s="144">
        <v>237684</v>
      </c>
      <c r="J13" s="154"/>
      <c r="K13" s="123">
        <v>228284</v>
      </c>
      <c r="L13" s="195">
        <f t="shared" si="0"/>
        <v>4.1176779800599377</v>
      </c>
    </row>
    <row r="14" spans="1:14" x14ac:dyDescent="0.2">
      <c r="B14" s="89"/>
      <c r="C14" s="17" t="s">
        <v>104</v>
      </c>
      <c r="D14" s="38">
        <v>4</v>
      </c>
      <c r="E14" s="211">
        <v>2272611</v>
      </c>
      <c r="F14" s="123"/>
      <c r="G14" s="123">
        <v>2364937</v>
      </c>
      <c r="H14" s="195">
        <f t="shared" si="1"/>
        <v>-3.9039517754595607</v>
      </c>
      <c r="I14" s="144">
        <v>2272611</v>
      </c>
      <c r="J14" s="154"/>
      <c r="K14" s="123">
        <v>2364937</v>
      </c>
      <c r="L14" s="195">
        <f t="shared" si="0"/>
        <v>-3.9039517754595607</v>
      </c>
    </row>
    <row r="15" spans="1:14" x14ac:dyDescent="0.2">
      <c r="B15" s="89"/>
      <c r="C15" s="17" t="s">
        <v>105</v>
      </c>
      <c r="D15" s="38">
        <v>5</v>
      </c>
      <c r="E15" s="211">
        <v>1032722</v>
      </c>
      <c r="F15" s="152" t="s">
        <v>161</v>
      </c>
      <c r="G15" s="123">
        <v>874055</v>
      </c>
      <c r="H15" s="195">
        <f t="shared" si="1"/>
        <v>18.15297664334625</v>
      </c>
      <c r="I15" s="144">
        <v>1032722</v>
      </c>
      <c r="J15" s="152" t="s">
        <v>339</v>
      </c>
      <c r="K15" s="123">
        <v>874055</v>
      </c>
      <c r="L15" s="195">
        <f t="shared" si="0"/>
        <v>18.15297664334625</v>
      </c>
    </row>
    <row r="16" spans="1:14" x14ac:dyDescent="0.2">
      <c r="B16" s="89"/>
      <c r="C16" s="17" t="s">
        <v>106</v>
      </c>
      <c r="D16" s="38">
        <v>6</v>
      </c>
      <c r="E16" s="211">
        <v>107029</v>
      </c>
      <c r="F16" s="123"/>
      <c r="G16" s="123">
        <v>62780</v>
      </c>
      <c r="H16" s="195">
        <f t="shared" si="1"/>
        <v>70.482637782733349</v>
      </c>
      <c r="I16" s="144">
        <v>107029</v>
      </c>
      <c r="J16" s="154"/>
      <c r="K16" s="123">
        <v>62780</v>
      </c>
      <c r="L16" s="195">
        <f t="shared" si="0"/>
        <v>70.482637782733349</v>
      </c>
    </row>
    <row r="17" spans="2:12" x14ac:dyDescent="0.2">
      <c r="B17" s="89"/>
      <c r="C17" s="17" t="s">
        <v>107</v>
      </c>
      <c r="D17" s="38">
        <v>7</v>
      </c>
      <c r="E17" s="211">
        <v>27683</v>
      </c>
      <c r="F17" s="152" t="s">
        <v>160</v>
      </c>
      <c r="G17" s="123">
        <v>27377</v>
      </c>
      <c r="H17" s="195">
        <f t="shared" si="1"/>
        <v>1.1177265587902383</v>
      </c>
      <c r="I17" s="144">
        <v>27683</v>
      </c>
      <c r="J17" s="153" t="s">
        <v>340</v>
      </c>
      <c r="K17" s="123">
        <v>27377</v>
      </c>
      <c r="L17" s="195">
        <f t="shared" si="0"/>
        <v>1.1177265587902383</v>
      </c>
    </row>
    <row r="18" spans="2:12" x14ac:dyDescent="0.2">
      <c r="B18" s="105"/>
      <c r="C18" s="17" t="s">
        <v>108</v>
      </c>
      <c r="D18" s="38">
        <v>8</v>
      </c>
      <c r="E18" s="211">
        <v>83931</v>
      </c>
      <c r="F18" s="123"/>
      <c r="G18" s="123">
        <v>57106</v>
      </c>
      <c r="H18" s="195">
        <f t="shared" si="1"/>
        <v>46.974048261128445</v>
      </c>
      <c r="I18" s="144">
        <v>83931</v>
      </c>
      <c r="J18" s="154"/>
      <c r="K18" s="123">
        <v>57106</v>
      </c>
      <c r="L18" s="195">
        <f t="shared" si="0"/>
        <v>46.974048261128445</v>
      </c>
    </row>
    <row r="19" spans="2:12" ht="3.95" customHeight="1" x14ac:dyDescent="0.2">
      <c r="B19" s="105"/>
      <c r="C19" s="17"/>
      <c r="D19" s="38"/>
      <c r="E19" s="211"/>
      <c r="F19" s="123"/>
      <c r="G19" s="123"/>
      <c r="H19" s="46"/>
      <c r="I19" s="144"/>
      <c r="J19" s="154"/>
      <c r="K19" s="123"/>
      <c r="L19" s="151"/>
    </row>
    <row r="20" spans="2:12" ht="12" customHeight="1" x14ac:dyDescent="0.2">
      <c r="B20" s="89" t="s">
        <v>109</v>
      </c>
      <c r="D20" s="23"/>
      <c r="E20" s="192" t="s">
        <v>0</v>
      </c>
      <c r="F20" s="125"/>
      <c r="G20" s="125"/>
      <c r="H20" s="156"/>
      <c r="I20" s="11"/>
      <c r="J20" s="157"/>
      <c r="K20" s="125"/>
      <c r="L20" s="156"/>
    </row>
    <row r="21" spans="2:12" ht="12" customHeight="1" x14ac:dyDescent="0.2">
      <c r="B21" s="89"/>
      <c r="C21" s="17" t="s">
        <v>110</v>
      </c>
      <c r="D21" s="92">
        <v>9</v>
      </c>
      <c r="E21" s="211">
        <v>264709</v>
      </c>
      <c r="F21" s="123"/>
      <c r="G21" s="123">
        <v>257101</v>
      </c>
      <c r="H21" s="195">
        <f t="shared" ref="H21:H36" si="2">IF(AND(G21&gt; 0,E21&gt;0,E21&lt;=G21*6),E21/G21*100-100,"-")</f>
        <v>2.9591483502592268</v>
      </c>
      <c r="I21" s="144">
        <v>264709</v>
      </c>
      <c r="J21" s="123"/>
      <c r="K21" s="123">
        <v>257101</v>
      </c>
      <c r="L21" s="195">
        <f t="shared" ref="L21:L36" si="3">IF(AND(K21&gt; 0,I21&gt;0,I21&lt;=K21*6),I21/K21*100-100,"-")</f>
        <v>2.9591483502592268</v>
      </c>
    </row>
    <row r="22" spans="2:12" x14ac:dyDescent="0.2">
      <c r="B22" s="89"/>
      <c r="C22" s="17" t="s">
        <v>111</v>
      </c>
      <c r="D22" s="38">
        <v>10</v>
      </c>
      <c r="E22" s="211">
        <v>39640</v>
      </c>
      <c r="F22" s="123"/>
      <c r="G22" s="123">
        <v>41237</v>
      </c>
      <c r="H22" s="195">
        <f t="shared" si="2"/>
        <v>-3.8727356500230457</v>
      </c>
      <c r="I22" s="144">
        <v>39640</v>
      </c>
      <c r="J22" s="154"/>
      <c r="K22" s="123">
        <v>41237</v>
      </c>
      <c r="L22" s="195">
        <f t="shared" si="3"/>
        <v>-3.8727356500230457</v>
      </c>
    </row>
    <row r="23" spans="2:12" x14ac:dyDescent="0.2">
      <c r="B23" s="89"/>
      <c r="C23" s="17" t="s">
        <v>112</v>
      </c>
      <c r="D23" s="38">
        <v>11</v>
      </c>
      <c r="E23" s="211">
        <v>16239</v>
      </c>
      <c r="F23" s="123"/>
      <c r="G23" s="123">
        <v>18752</v>
      </c>
      <c r="H23" s="195">
        <f t="shared" si="2"/>
        <v>-13.401237201365191</v>
      </c>
      <c r="I23" s="144">
        <v>16239</v>
      </c>
      <c r="J23" s="154"/>
      <c r="K23" s="123">
        <v>18752</v>
      </c>
      <c r="L23" s="195">
        <f t="shared" si="3"/>
        <v>-13.401237201365191</v>
      </c>
    </row>
    <row r="24" spans="2:12" x14ac:dyDescent="0.2">
      <c r="B24" s="89"/>
      <c r="C24" s="17" t="s">
        <v>113</v>
      </c>
      <c r="D24" s="38">
        <v>12</v>
      </c>
      <c r="E24" s="211">
        <v>8777</v>
      </c>
      <c r="F24" s="123"/>
      <c r="G24" s="123">
        <v>10081</v>
      </c>
      <c r="H24" s="195">
        <f t="shared" si="2"/>
        <v>-12.935224680091267</v>
      </c>
      <c r="I24" s="144">
        <v>8777</v>
      </c>
      <c r="J24" s="154"/>
      <c r="K24" s="123">
        <v>10081</v>
      </c>
      <c r="L24" s="195">
        <f t="shared" si="3"/>
        <v>-12.935224680091267</v>
      </c>
    </row>
    <row r="25" spans="2:12" x14ac:dyDescent="0.2">
      <c r="B25" s="89"/>
      <c r="C25" s="17" t="s">
        <v>114</v>
      </c>
      <c r="D25" s="38">
        <v>13</v>
      </c>
      <c r="E25" s="211">
        <v>145</v>
      </c>
      <c r="F25" s="123"/>
      <c r="G25" s="123">
        <v>231</v>
      </c>
      <c r="H25" s="195">
        <f t="shared" si="2"/>
        <v>-37.229437229437238</v>
      </c>
      <c r="I25" s="144">
        <v>145</v>
      </c>
      <c r="J25" s="154"/>
      <c r="K25" s="123">
        <v>231</v>
      </c>
      <c r="L25" s="195">
        <f t="shared" si="3"/>
        <v>-37.229437229437238</v>
      </c>
    </row>
    <row r="26" spans="2:12" x14ac:dyDescent="0.2">
      <c r="B26" s="89"/>
      <c r="C26" s="17" t="s">
        <v>115</v>
      </c>
      <c r="D26" s="38">
        <v>14</v>
      </c>
      <c r="E26" s="211">
        <v>0</v>
      </c>
      <c r="F26" s="123"/>
      <c r="G26" s="123">
        <v>0</v>
      </c>
      <c r="H26" s="195" t="str">
        <f t="shared" si="2"/>
        <v>-</v>
      </c>
      <c r="I26" s="144">
        <v>0</v>
      </c>
      <c r="J26" s="154"/>
      <c r="K26" s="123">
        <v>0</v>
      </c>
      <c r="L26" s="195" t="str">
        <f t="shared" si="3"/>
        <v>-</v>
      </c>
    </row>
    <row r="27" spans="2:12" x14ac:dyDescent="0.2">
      <c r="B27" s="89"/>
      <c r="C27" s="17" t="s">
        <v>116</v>
      </c>
      <c r="D27" s="38">
        <v>15</v>
      </c>
      <c r="E27" s="211">
        <v>676063</v>
      </c>
      <c r="F27" s="123"/>
      <c r="G27" s="123">
        <v>697759</v>
      </c>
      <c r="H27" s="195">
        <f t="shared" si="2"/>
        <v>-3.109383039129554</v>
      </c>
      <c r="I27" s="144">
        <v>676063</v>
      </c>
      <c r="J27" s="154"/>
      <c r="K27" s="123">
        <v>697759</v>
      </c>
      <c r="L27" s="195">
        <f t="shared" si="3"/>
        <v>-3.109383039129554</v>
      </c>
    </row>
    <row r="28" spans="2:12" x14ac:dyDescent="0.2">
      <c r="B28" s="89"/>
      <c r="C28" s="17" t="s">
        <v>117</v>
      </c>
      <c r="D28" s="38">
        <v>16</v>
      </c>
      <c r="E28" s="211">
        <v>524</v>
      </c>
      <c r="F28" s="123"/>
      <c r="G28" s="123">
        <v>308</v>
      </c>
      <c r="H28" s="195">
        <f t="shared" si="2"/>
        <v>70.129870129870142</v>
      </c>
      <c r="I28" s="144">
        <v>524</v>
      </c>
      <c r="J28" s="154"/>
      <c r="K28" s="123">
        <v>308</v>
      </c>
      <c r="L28" s="195">
        <f t="shared" si="3"/>
        <v>70.129870129870142</v>
      </c>
    </row>
    <row r="29" spans="2:12" x14ac:dyDescent="0.2">
      <c r="B29" s="89"/>
      <c r="C29" s="17" t="s">
        <v>118</v>
      </c>
      <c r="D29" s="38">
        <v>17</v>
      </c>
      <c r="E29" s="211">
        <v>66453</v>
      </c>
      <c r="F29" s="123"/>
      <c r="G29" s="123">
        <v>67352</v>
      </c>
      <c r="H29" s="195">
        <f t="shared" si="2"/>
        <v>-1.3347784772538347</v>
      </c>
      <c r="I29" s="144">
        <v>66453</v>
      </c>
      <c r="J29" s="154"/>
      <c r="K29" s="123">
        <v>67352</v>
      </c>
      <c r="L29" s="195">
        <f t="shared" si="3"/>
        <v>-1.3347784772538347</v>
      </c>
    </row>
    <row r="30" spans="2:12" x14ac:dyDescent="0.2">
      <c r="B30" s="89"/>
      <c r="C30" s="17" t="s">
        <v>120</v>
      </c>
      <c r="D30" s="38">
        <v>18</v>
      </c>
      <c r="E30" s="211">
        <v>16647</v>
      </c>
      <c r="F30" s="123"/>
      <c r="G30" s="123">
        <v>28089</v>
      </c>
      <c r="H30" s="195">
        <f t="shared" si="2"/>
        <v>-40.734807219908156</v>
      </c>
      <c r="I30" s="144">
        <v>16647</v>
      </c>
      <c r="J30" s="154"/>
      <c r="K30" s="123">
        <v>28089</v>
      </c>
      <c r="L30" s="195">
        <f t="shared" si="3"/>
        <v>-40.734807219908156</v>
      </c>
    </row>
    <row r="31" spans="2:12" x14ac:dyDescent="0.2">
      <c r="B31" s="89"/>
      <c r="C31" s="17" t="s">
        <v>121</v>
      </c>
      <c r="D31" s="38">
        <v>19</v>
      </c>
      <c r="E31" s="211">
        <v>42944</v>
      </c>
      <c r="F31" s="123"/>
      <c r="G31" s="123">
        <v>45432</v>
      </c>
      <c r="H31" s="195">
        <f t="shared" si="2"/>
        <v>-5.4763162528614231</v>
      </c>
      <c r="I31" s="144">
        <v>42944</v>
      </c>
      <c r="J31" s="154"/>
      <c r="K31" s="123">
        <v>45432</v>
      </c>
      <c r="L31" s="195">
        <f t="shared" si="3"/>
        <v>-5.4763162528614231</v>
      </c>
    </row>
    <row r="32" spans="2:12" x14ac:dyDescent="0.2">
      <c r="B32" s="89"/>
      <c r="C32" s="17" t="s">
        <v>122</v>
      </c>
      <c r="D32" s="38">
        <v>20</v>
      </c>
      <c r="E32" s="211">
        <v>5331</v>
      </c>
      <c r="F32" s="123"/>
      <c r="G32" s="123">
        <v>8086</v>
      </c>
      <c r="H32" s="195">
        <f t="shared" si="2"/>
        <v>-34.071234232005935</v>
      </c>
      <c r="I32" s="144">
        <v>5331</v>
      </c>
      <c r="J32" s="154"/>
      <c r="K32" s="123">
        <v>8086</v>
      </c>
      <c r="L32" s="195">
        <f t="shared" si="3"/>
        <v>-34.071234232005935</v>
      </c>
    </row>
    <row r="33" spans="2:12" x14ac:dyDescent="0.2">
      <c r="B33" s="89"/>
      <c r="C33" s="17" t="s">
        <v>123</v>
      </c>
      <c r="D33" s="38">
        <v>21</v>
      </c>
      <c r="E33" s="211">
        <v>100624</v>
      </c>
      <c r="F33" s="123"/>
      <c r="G33" s="123">
        <v>110302</v>
      </c>
      <c r="H33" s="195">
        <f t="shared" si="2"/>
        <v>-8.7740929448242042</v>
      </c>
      <c r="I33" s="144">
        <v>100624</v>
      </c>
      <c r="J33" s="154"/>
      <c r="K33" s="123">
        <v>110302</v>
      </c>
      <c r="L33" s="195">
        <f t="shared" si="3"/>
        <v>-8.7740929448242042</v>
      </c>
    </row>
    <row r="34" spans="2:12" x14ac:dyDescent="0.2">
      <c r="B34" s="104" t="s">
        <v>124</v>
      </c>
      <c r="C34" s="17"/>
      <c r="D34" s="38">
        <v>22</v>
      </c>
      <c r="E34" s="211">
        <f>SUM(E11:E33)</f>
        <v>7129720</v>
      </c>
      <c r="F34" s="123"/>
      <c r="G34" s="123">
        <f>SUM(G11:G33)</f>
        <v>7133053</v>
      </c>
      <c r="H34" s="195">
        <f t="shared" si="2"/>
        <v>-4.6726135358866827E-2</v>
      </c>
      <c r="I34" s="144">
        <f>SUM(I11:I33)</f>
        <v>7129720</v>
      </c>
      <c r="J34" s="154"/>
      <c r="K34" s="123">
        <f>SUM(K11:K33)</f>
        <v>7133053</v>
      </c>
      <c r="L34" s="195">
        <f t="shared" si="3"/>
        <v>-4.6726135358866827E-2</v>
      </c>
    </row>
    <row r="35" spans="2:12" x14ac:dyDescent="0.2">
      <c r="B35" s="23" t="s">
        <v>46</v>
      </c>
      <c r="C35" s="158" t="s">
        <v>163</v>
      </c>
      <c r="D35" s="158">
        <v>23</v>
      </c>
      <c r="E35" s="212">
        <v>620294</v>
      </c>
      <c r="F35" s="158"/>
      <c r="G35" s="123">
        <v>477066</v>
      </c>
      <c r="H35" s="195">
        <f t="shared" si="2"/>
        <v>30.022680300000417</v>
      </c>
      <c r="I35" s="122">
        <v>620294</v>
      </c>
      <c r="J35" s="158"/>
      <c r="K35" s="123">
        <v>477066</v>
      </c>
      <c r="L35" s="195">
        <f t="shared" si="3"/>
        <v>30.022680300000417</v>
      </c>
    </row>
    <row r="36" spans="2:12" x14ac:dyDescent="0.2">
      <c r="B36" s="72" t="s">
        <v>34</v>
      </c>
      <c r="C36" s="83" t="s">
        <v>164</v>
      </c>
      <c r="D36" s="159">
        <v>24</v>
      </c>
      <c r="E36" s="213">
        <f>E34-E35</f>
        <v>6509426</v>
      </c>
      <c r="F36" s="83"/>
      <c r="G36" s="160">
        <f>G34-G35</f>
        <v>6655987</v>
      </c>
      <c r="H36" s="197">
        <f t="shared" si="2"/>
        <v>-2.2019424016302906</v>
      </c>
      <c r="I36" s="160">
        <f>I34-I35</f>
        <v>6509426</v>
      </c>
      <c r="J36" s="83"/>
      <c r="K36" s="210">
        <f>K34-K35</f>
        <v>6655987</v>
      </c>
      <c r="L36" s="214">
        <f t="shared" si="3"/>
        <v>-2.2019424016302906</v>
      </c>
    </row>
    <row r="37" spans="2:12" s="67" customFormat="1" ht="10.15" customHeight="1" x14ac:dyDescent="0.2">
      <c r="B37" s="281"/>
      <c r="C37" s="223"/>
      <c r="D37" s="223"/>
      <c r="E37" s="222" t="s">
        <v>165</v>
      </c>
      <c r="F37" s="223"/>
      <c r="G37" s="222" t="s">
        <v>166</v>
      </c>
      <c r="H37" s="224"/>
      <c r="I37" s="222"/>
      <c r="J37" s="223"/>
      <c r="K37" s="222" t="s">
        <v>273</v>
      </c>
      <c r="L37" s="222" t="s">
        <v>341</v>
      </c>
    </row>
    <row r="38" spans="2:12" s="67" customFormat="1" ht="10.15" customHeight="1" x14ac:dyDescent="0.2">
      <c r="B38" s="281"/>
      <c r="C38" s="224"/>
      <c r="D38" s="223"/>
      <c r="E38" s="282"/>
      <c r="F38" s="282" t="s">
        <v>0</v>
      </c>
      <c r="G38" s="283"/>
      <c r="H38" s="281"/>
      <c r="I38" s="281"/>
      <c r="J38" s="224" t="s">
        <v>167</v>
      </c>
      <c r="K38" s="283">
        <v>11366</v>
      </c>
      <c r="L38" s="282">
        <v>11366</v>
      </c>
    </row>
    <row r="39" spans="2:12" s="67" customFormat="1" ht="10.15" customHeight="1" x14ac:dyDescent="0.2">
      <c r="B39" s="281"/>
      <c r="C39" s="224" t="s">
        <v>168</v>
      </c>
      <c r="D39" s="281"/>
      <c r="E39" s="282">
        <v>55276</v>
      </c>
      <c r="F39" s="282"/>
      <c r="G39" s="283">
        <v>55276</v>
      </c>
      <c r="H39" s="281"/>
      <c r="I39" s="281"/>
      <c r="J39" s="224" t="s">
        <v>169</v>
      </c>
      <c r="K39" s="283">
        <v>451</v>
      </c>
      <c r="L39" s="282">
        <v>451</v>
      </c>
    </row>
    <row r="40" spans="2:12" s="67" customFormat="1" ht="10.15" customHeight="1" x14ac:dyDescent="0.2">
      <c r="B40" s="281"/>
      <c r="C40" s="224" t="s">
        <v>170</v>
      </c>
      <c r="D40" s="281"/>
      <c r="E40" s="282">
        <v>884337</v>
      </c>
      <c r="F40" s="282"/>
      <c r="G40" s="283">
        <v>884337</v>
      </c>
      <c r="H40" s="281"/>
      <c r="I40" s="281"/>
      <c r="J40" s="224" t="s">
        <v>171</v>
      </c>
      <c r="K40" s="283">
        <v>6193</v>
      </c>
      <c r="L40" s="282">
        <v>6193</v>
      </c>
    </row>
    <row r="41" spans="2:12" s="67" customFormat="1" ht="10.15" customHeight="1" x14ac:dyDescent="0.2">
      <c r="B41" s="281"/>
      <c r="C41" s="224" t="s">
        <v>275</v>
      </c>
      <c r="E41" s="282">
        <v>366895</v>
      </c>
      <c r="F41" s="282"/>
      <c r="G41" s="283">
        <v>366895</v>
      </c>
      <c r="H41" s="281"/>
      <c r="I41" s="281"/>
      <c r="J41" s="224" t="s">
        <v>172</v>
      </c>
      <c r="K41" s="283">
        <v>0</v>
      </c>
      <c r="L41" s="282">
        <v>0</v>
      </c>
    </row>
    <row r="42" spans="2:12" s="67" customFormat="1" ht="10.15" customHeight="1" x14ac:dyDescent="0.2">
      <c r="B42" s="281"/>
      <c r="C42" s="224"/>
      <c r="D42" s="281"/>
      <c r="E42" s="222" t="s">
        <v>161</v>
      </c>
      <c r="F42" s="282"/>
      <c r="G42" s="222" t="s">
        <v>339</v>
      </c>
      <c r="H42" s="281"/>
      <c r="I42" s="281"/>
      <c r="J42" s="224" t="s">
        <v>173</v>
      </c>
      <c r="K42" s="283">
        <v>9673</v>
      </c>
      <c r="L42" s="282">
        <v>9673</v>
      </c>
    </row>
    <row r="43" spans="2:12" ht="10.15" customHeight="1" x14ac:dyDescent="0.2">
      <c r="B43" s="284"/>
      <c r="C43" s="317" t="s">
        <v>342</v>
      </c>
      <c r="D43" s="318"/>
      <c r="E43" s="319">
        <v>178091</v>
      </c>
      <c r="F43" s="319"/>
      <c r="G43" s="320">
        <v>178091</v>
      </c>
      <c r="H43" s="284"/>
      <c r="I43" s="284"/>
      <c r="J43" s="284"/>
      <c r="K43" s="284"/>
      <c r="L43" s="284"/>
    </row>
    <row r="44" spans="2:12" x14ac:dyDescent="0.2">
      <c r="C44" s="317" t="s">
        <v>343</v>
      </c>
      <c r="D44" s="321"/>
      <c r="E44" s="319">
        <v>854631</v>
      </c>
      <c r="F44" s="316"/>
      <c r="G44" s="320">
        <v>854631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299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174</v>
      </c>
      <c r="J3" s="16" t="s">
        <v>126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134</v>
      </c>
      <c r="D5" s="21"/>
      <c r="E5" s="113" t="s">
        <v>141</v>
      </c>
      <c r="F5" s="23" t="s">
        <v>175</v>
      </c>
      <c r="G5" s="115"/>
      <c r="H5" s="115" t="s">
        <v>176</v>
      </c>
      <c r="I5" s="23"/>
      <c r="J5" s="23" t="s">
        <v>76</v>
      </c>
    </row>
    <row r="6" spans="2:10" x14ac:dyDescent="0.2">
      <c r="B6" s="89"/>
      <c r="D6" s="30" t="s">
        <v>0</v>
      </c>
      <c r="E6" s="116" t="s">
        <v>147</v>
      </c>
      <c r="F6" s="32" t="s">
        <v>177</v>
      </c>
      <c r="G6" s="32" t="s">
        <v>176</v>
      </c>
      <c r="H6" s="32" t="s">
        <v>178</v>
      </c>
      <c r="I6" s="32" t="s">
        <v>179</v>
      </c>
      <c r="J6" s="33" t="s">
        <v>180</v>
      </c>
    </row>
    <row r="7" spans="2:10" x14ac:dyDescent="0.2">
      <c r="B7" s="89" t="s">
        <v>181</v>
      </c>
      <c r="D7" s="30"/>
      <c r="E7" s="116" t="s">
        <v>182</v>
      </c>
      <c r="F7" s="92" t="s">
        <v>183</v>
      </c>
      <c r="G7" s="92" t="s">
        <v>184</v>
      </c>
      <c r="H7" s="92" t="s">
        <v>185</v>
      </c>
      <c r="I7" s="32" t="s">
        <v>186</v>
      </c>
      <c r="J7" s="33" t="s">
        <v>187</v>
      </c>
    </row>
    <row r="8" spans="2:10" x14ac:dyDescent="0.2">
      <c r="B8" s="105"/>
      <c r="C8" s="17"/>
      <c r="D8" s="36"/>
      <c r="E8" s="25" t="s">
        <v>97</v>
      </c>
      <c r="F8" s="38" t="s">
        <v>20</v>
      </c>
      <c r="G8" s="38" t="s">
        <v>21</v>
      </c>
      <c r="H8" s="38" t="s">
        <v>52</v>
      </c>
      <c r="I8" s="38" t="s">
        <v>23</v>
      </c>
      <c r="J8" s="38" t="s">
        <v>24</v>
      </c>
    </row>
    <row r="9" spans="2:10" x14ac:dyDescent="0.2">
      <c r="B9" s="89" t="s">
        <v>100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101</v>
      </c>
      <c r="D10" s="92">
        <v>1</v>
      </c>
      <c r="E10" s="122">
        <v>823456</v>
      </c>
      <c r="F10" s="122">
        <v>783923</v>
      </c>
      <c r="G10" s="122">
        <v>0</v>
      </c>
      <c r="H10" s="122">
        <v>0</v>
      </c>
      <c r="I10" s="122">
        <v>0</v>
      </c>
      <c r="J10" s="93">
        <f>E10-F10-G10-H10-I10</f>
        <v>39533</v>
      </c>
    </row>
    <row r="11" spans="2:10" x14ac:dyDescent="0.2">
      <c r="B11" s="89"/>
      <c r="C11" s="17" t="s">
        <v>102</v>
      </c>
      <c r="D11" s="38">
        <v>2</v>
      </c>
      <c r="E11" s="122">
        <v>1306508</v>
      </c>
      <c r="F11" s="122">
        <v>0</v>
      </c>
      <c r="G11" s="122">
        <v>0</v>
      </c>
      <c r="H11" s="122">
        <v>0</v>
      </c>
      <c r="I11" s="122">
        <v>4104</v>
      </c>
      <c r="J11" s="93">
        <f t="shared" ref="J11:J17" si="0">E11-F11-G11-H11-I11</f>
        <v>1302404</v>
      </c>
    </row>
    <row r="12" spans="2:10" x14ac:dyDescent="0.2">
      <c r="B12" s="89"/>
      <c r="C12" s="17" t="s">
        <v>103</v>
      </c>
      <c r="D12" s="38">
        <v>3</v>
      </c>
      <c r="E12" s="122">
        <v>237684</v>
      </c>
      <c r="F12" s="122">
        <v>166517</v>
      </c>
      <c r="G12" s="122">
        <v>0</v>
      </c>
      <c r="H12" s="122">
        <v>0</v>
      </c>
      <c r="I12" s="122">
        <v>0</v>
      </c>
      <c r="J12" s="93">
        <f t="shared" si="0"/>
        <v>71167</v>
      </c>
    </row>
    <row r="13" spans="2:10" x14ac:dyDescent="0.2">
      <c r="B13" s="89"/>
      <c r="C13" s="17" t="s">
        <v>104</v>
      </c>
      <c r="D13" s="38">
        <v>4</v>
      </c>
      <c r="E13" s="122">
        <v>2272611</v>
      </c>
      <c r="F13" s="122">
        <v>0</v>
      </c>
      <c r="G13" s="122">
        <v>0</v>
      </c>
      <c r="H13" s="122">
        <v>3646</v>
      </c>
      <c r="I13" s="122">
        <v>742</v>
      </c>
      <c r="J13" s="93">
        <f t="shared" si="0"/>
        <v>2268223</v>
      </c>
    </row>
    <row r="14" spans="2:10" x14ac:dyDescent="0.2">
      <c r="B14" s="89"/>
      <c r="C14" s="17" t="s">
        <v>105</v>
      </c>
      <c r="D14" s="38">
        <v>5</v>
      </c>
      <c r="E14" s="122">
        <v>1032722</v>
      </c>
      <c r="F14" s="122">
        <v>2746</v>
      </c>
      <c r="G14" s="122">
        <v>0</v>
      </c>
      <c r="H14" s="122">
        <v>3</v>
      </c>
      <c r="I14" s="122">
        <v>899</v>
      </c>
      <c r="J14" s="93">
        <f t="shared" si="0"/>
        <v>1029074</v>
      </c>
    </row>
    <row r="15" spans="2:10" x14ac:dyDescent="0.2">
      <c r="B15" s="89"/>
      <c r="C15" s="17" t="s">
        <v>106</v>
      </c>
      <c r="D15" s="38">
        <v>6</v>
      </c>
      <c r="E15" s="122">
        <v>107029</v>
      </c>
      <c r="F15" s="122">
        <v>106666</v>
      </c>
      <c r="G15" s="122">
        <v>0</v>
      </c>
      <c r="H15" s="122">
        <v>0</v>
      </c>
      <c r="I15" s="122">
        <v>0</v>
      </c>
      <c r="J15" s="93">
        <f t="shared" si="0"/>
        <v>363</v>
      </c>
    </row>
    <row r="16" spans="2:10" x14ac:dyDescent="0.2">
      <c r="B16" s="89"/>
      <c r="C16" s="17" t="s">
        <v>107</v>
      </c>
      <c r="D16" s="38">
        <v>7</v>
      </c>
      <c r="E16" s="122">
        <v>27683</v>
      </c>
      <c r="F16" s="122">
        <v>9673</v>
      </c>
      <c r="G16" s="122">
        <v>0</v>
      </c>
      <c r="H16" s="122">
        <v>0</v>
      </c>
      <c r="I16" s="122">
        <v>0</v>
      </c>
      <c r="J16" s="93">
        <f t="shared" si="0"/>
        <v>18010</v>
      </c>
    </row>
    <row r="17" spans="2:10" x14ac:dyDescent="0.2">
      <c r="B17" s="105"/>
      <c r="C17" s="17" t="s">
        <v>108</v>
      </c>
      <c r="D17" s="38">
        <v>8</v>
      </c>
      <c r="E17" s="122">
        <v>83931</v>
      </c>
      <c r="F17" s="122">
        <v>65410</v>
      </c>
      <c r="G17" s="122">
        <v>0</v>
      </c>
      <c r="H17" s="122">
        <v>0</v>
      </c>
      <c r="I17" s="122">
        <v>0</v>
      </c>
      <c r="J17" s="93">
        <f t="shared" si="0"/>
        <v>18521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109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110</v>
      </c>
      <c r="D20" s="92">
        <v>9</v>
      </c>
      <c r="E20" s="122">
        <v>264709</v>
      </c>
      <c r="F20" s="122">
        <v>115511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149198</v>
      </c>
    </row>
    <row r="21" spans="2:10" x14ac:dyDescent="0.2">
      <c r="B21" s="89"/>
      <c r="C21" s="17" t="s">
        <v>111</v>
      </c>
      <c r="D21" s="38">
        <v>10</v>
      </c>
      <c r="E21" s="122">
        <v>39640</v>
      </c>
      <c r="F21" s="122">
        <v>30704</v>
      </c>
      <c r="G21" s="122">
        <v>0</v>
      </c>
      <c r="H21" s="122">
        <v>0</v>
      </c>
      <c r="I21" s="122">
        <v>0</v>
      </c>
      <c r="J21" s="93">
        <f t="shared" si="1"/>
        <v>8936</v>
      </c>
    </row>
    <row r="22" spans="2:10" x14ac:dyDescent="0.2">
      <c r="B22" s="89"/>
      <c r="C22" s="17" t="s">
        <v>112</v>
      </c>
      <c r="D22" s="38">
        <v>11</v>
      </c>
      <c r="E22" s="122">
        <v>16239</v>
      </c>
      <c r="F22" s="122">
        <v>1405</v>
      </c>
      <c r="G22" s="122">
        <v>0</v>
      </c>
      <c r="H22" s="122">
        <v>0</v>
      </c>
      <c r="I22" s="122">
        <v>0</v>
      </c>
      <c r="J22" s="93">
        <f t="shared" si="1"/>
        <v>14834</v>
      </c>
    </row>
    <row r="23" spans="2:10" x14ac:dyDescent="0.2">
      <c r="B23" s="89"/>
      <c r="C23" s="17" t="s">
        <v>113</v>
      </c>
      <c r="D23" s="38">
        <v>12</v>
      </c>
      <c r="E23" s="122">
        <v>8777</v>
      </c>
      <c r="F23" s="122">
        <v>1220</v>
      </c>
      <c r="G23" s="122">
        <v>0</v>
      </c>
      <c r="H23" s="122">
        <v>0</v>
      </c>
      <c r="I23" s="122">
        <v>0</v>
      </c>
      <c r="J23" s="93">
        <f t="shared" si="1"/>
        <v>7557</v>
      </c>
    </row>
    <row r="24" spans="2:10" x14ac:dyDescent="0.2">
      <c r="B24" s="89"/>
      <c r="C24" s="17" t="s">
        <v>114</v>
      </c>
      <c r="D24" s="38">
        <v>13</v>
      </c>
      <c r="E24" s="122">
        <v>145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145</v>
      </c>
    </row>
    <row r="25" spans="2:10" x14ac:dyDescent="0.2">
      <c r="B25" s="89"/>
      <c r="C25" s="17" t="s">
        <v>115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116</v>
      </c>
      <c r="D26" s="38">
        <v>15</v>
      </c>
      <c r="E26" s="122">
        <v>676063</v>
      </c>
      <c r="F26" s="122">
        <v>0</v>
      </c>
      <c r="G26" s="122">
        <v>602851</v>
      </c>
      <c r="H26" s="122">
        <v>0</v>
      </c>
      <c r="I26" s="122">
        <v>61</v>
      </c>
      <c r="J26" s="93">
        <f t="shared" si="1"/>
        <v>73151</v>
      </c>
    </row>
    <row r="27" spans="2:10" x14ac:dyDescent="0.2">
      <c r="B27" s="89"/>
      <c r="C27" s="17" t="s">
        <v>117</v>
      </c>
      <c r="D27" s="38">
        <v>16</v>
      </c>
      <c r="E27" s="122">
        <v>524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524</v>
      </c>
    </row>
    <row r="28" spans="2:10" x14ac:dyDescent="0.2">
      <c r="B28" s="89"/>
      <c r="C28" s="17" t="s">
        <v>118</v>
      </c>
      <c r="D28" s="38">
        <v>17</v>
      </c>
      <c r="E28" s="122">
        <v>66453</v>
      </c>
      <c r="F28" s="122">
        <v>0</v>
      </c>
      <c r="G28" s="122">
        <v>7</v>
      </c>
      <c r="H28" s="122">
        <v>1</v>
      </c>
      <c r="I28" s="122">
        <v>0</v>
      </c>
      <c r="J28" s="93">
        <f t="shared" si="1"/>
        <v>66445</v>
      </c>
    </row>
    <row r="29" spans="2:10" x14ac:dyDescent="0.2">
      <c r="B29" s="89"/>
      <c r="C29" s="17" t="s">
        <v>120</v>
      </c>
      <c r="D29" s="38">
        <v>18</v>
      </c>
      <c r="E29" s="122">
        <v>16647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16647</v>
      </c>
    </row>
    <row r="30" spans="2:10" x14ac:dyDescent="0.2">
      <c r="B30" s="89"/>
      <c r="C30" s="17" t="s">
        <v>121</v>
      </c>
      <c r="D30" s="38">
        <v>19</v>
      </c>
      <c r="E30" s="122">
        <v>42944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42944</v>
      </c>
    </row>
    <row r="31" spans="2:10" x14ac:dyDescent="0.2">
      <c r="B31" s="89"/>
      <c r="C31" s="17" t="s">
        <v>122</v>
      </c>
      <c r="D31" s="38">
        <v>20</v>
      </c>
      <c r="E31" s="122">
        <v>5331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5331</v>
      </c>
    </row>
    <row r="32" spans="2:10" x14ac:dyDescent="0.2">
      <c r="B32" s="89"/>
      <c r="C32" s="17" t="s">
        <v>123</v>
      </c>
      <c r="D32" s="38">
        <v>21</v>
      </c>
      <c r="E32" s="122">
        <v>100624</v>
      </c>
      <c r="F32" s="122">
        <v>85693</v>
      </c>
      <c r="G32" s="122">
        <v>0</v>
      </c>
      <c r="H32" s="122">
        <v>0</v>
      </c>
      <c r="I32" s="122">
        <v>0</v>
      </c>
      <c r="J32" s="93">
        <f t="shared" si="1"/>
        <v>14931</v>
      </c>
    </row>
    <row r="33" spans="2:10" x14ac:dyDescent="0.2">
      <c r="B33" s="82" t="s">
        <v>124</v>
      </c>
      <c r="C33" s="132"/>
      <c r="D33" s="133">
        <v>22</v>
      </c>
      <c r="E33" s="127">
        <f t="shared" ref="E33:J33" si="2">SUM(E10:E32)</f>
        <v>7129720</v>
      </c>
      <c r="F33" s="127">
        <f t="shared" si="2"/>
        <v>1369468</v>
      </c>
      <c r="G33" s="127">
        <f t="shared" si="2"/>
        <v>602858</v>
      </c>
      <c r="H33" s="127">
        <f t="shared" si="2"/>
        <v>3650</v>
      </c>
      <c r="I33" s="127">
        <f t="shared" si="2"/>
        <v>5806</v>
      </c>
      <c r="J33" s="129">
        <f t="shared" si="2"/>
        <v>5147938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194" t="s">
        <v>353</v>
      </c>
      <c r="C1" s="161"/>
      <c r="D1" s="6"/>
      <c r="E1" s="6"/>
      <c r="F1" s="6"/>
      <c r="G1" s="6"/>
      <c r="H1" s="6"/>
      <c r="I1" s="299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188</v>
      </c>
      <c r="I3" s="16" t="s">
        <v>126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162" t="s">
        <v>189</v>
      </c>
      <c r="E5" s="21"/>
      <c r="F5" s="25" t="s">
        <v>190</v>
      </c>
      <c r="G5" s="26"/>
      <c r="H5" s="27"/>
      <c r="I5" s="23" t="s">
        <v>191</v>
      </c>
    </row>
    <row r="6" spans="2:9" x14ac:dyDescent="0.2">
      <c r="B6" s="89"/>
      <c r="C6" s="29"/>
      <c r="D6" s="29"/>
      <c r="E6" s="30" t="s">
        <v>0</v>
      </c>
      <c r="F6" s="116" t="s">
        <v>192</v>
      </c>
      <c r="G6" s="32" t="s">
        <v>193</v>
      </c>
      <c r="H6" s="32" t="s">
        <v>194</v>
      </c>
      <c r="I6" s="163" t="s">
        <v>195</v>
      </c>
    </row>
    <row r="7" spans="2:9" x14ac:dyDescent="0.2">
      <c r="B7" s="89" t="s">
        <v>196</v>
      </c>
      <c r="C7" s="29"/>
      <c r="D7" s="29"/>
      <c r="E7" s="30"/>
      <c r="F7" s="116"/>
      <c r="G7" s="92"/>
      <c r="H7" s="32" t="s">
        <v>182</v>
      </c>
      <c r="I7" s="33" t="s">
        <v>197</v>
      </c>
    </row>
    <row r="8" spans="2:9" x14ac:dyDescent="0.2">
      <c r="B8" s="105"/>
      <c r="C8" s="17"/>
      <c r="D8" s="17"/>
      <c r="E8" s="36"/>
      <c r="F8" s="25" t="s">
        <v>97</v>
      </c>
      <c r="G8" s="38" t="s">
        <v>20</v>
      </c>
      <c r="H8" s="38" t="s">
        <v>21</v>
      </c>
      <c r="I8" s="38" t="s">
        <v>52</v>
      </c>
    </row>
    <row r="9" spans="2:9" x14ac:dyDescent="0.2">
      <c r="B9" s="89" t="s">
        <v>198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199</v>
      </c>
      <c r="E10" s="92">
        <v>1</v>
      </c>
      <c r="F10" s="164">
        <v>193665</v>
      </c>
      <c r="G10" s="164">
        <v>491</v>
      </c>
      <c r="H10" s="164">
        <f>F10+G10</f>
        <v>194156</v>
      </c>
      <c r="I10" s="164">
        <v>167838</v>
      </c>
    </row>
    <row r="11" spans="2:9" x14ac:dyDescent="0.2">
      <c r="B11" s="89"/>
      <c r="C11" s="29"/>
      <c r="D11" s="36" t="s">
        <v>200</v>
      </c>
      <c r="E11" s="38">
        <v>2</v>
      </c>
      <c r="F11" s="164">
        <v>15652596</v>
      </c>
      <c r="G11" s="164">
        <v>1460380</v>
      </c>
      <c r="H11" s="164">
        <f t="shared" ref="H11:H26" si="0">F11+G11</f>
        <v>17112976</v>
      </c>
      <c r="I11" s="164">
        <v>17418711</v>
      </c>
    </row>
    <row r="12" spans="2:9" x14ac:dyDescent="0.2">
      <c r="B12" s="89"/>
      <c r="C12" s="17" t="s">
        <v>201</v>
      </c>
      <c r="D12" s="36"/>
      <c r="E12" s="38">
        <v>3</v>
      </c>
      <c r="F12" s="164">
        <f>F10+F11</f>
        <v>15846261</v>
      </c>
      <c r="G12" s="164">
        <f>G10+G11</f>
        <v>1460871</v>
      </c>
      <c r="H12" s="164">
        <f>H10+H11</f>
        <v>17307132</v>
      </c>
      <c r="I12" s="164">
        <f>I10+I11</f>
        <v>17586549</v>
      </c>
    </row>
    <row r="13" spans="2:9" x14ac:dyDescent="0.2">
      <c r="B13" s="89" t="s">
        <v>202</v>
      </c>
      <c r="C13" s="29"/>
      <c r="D13" s="30"/>
      <c r="E13" s="168"/>
      <c r="F13" s="169"/>
      <c r="G13" s="170"/>
      <c r="H13" s="166"/>
      <c r="I13" s="170"/>
    </row>
    <row r="14" spans="2:9" x14ac:dyDescent="0.2">
      <c r="B14" s="89"/>
      <c r="C14" s="29"/>
      <c r="D14" s="36" t="s">
        <v>101</v>
      </c>
      <c r="E14" s="92">
        <v>4</v>
      </c>
      <c r="F14" s="171">
        <v>292695</v>
      </c>
      <c r="G14" s="171">
        <v>3529</v>
      </c>
      <c r="H14" s="171">
        <f t="shared" si="0"/>
        <v>296224</v>
      </c>
      <c r="I14" s="164">
        <v>279596</v>
      </c>
    </row>
    <row r="15" spans="2:9" x14ac:dyDescent="0.2">
      <c r="B15" s="89"/>
      <c r="C15" s="29"/>
      <c r="D15" s="36" t="s">
        <v>102</v>
      </c>
      <c r="E15" s="38">
        <v>5</v>
      </c>
      <c r="F15" s="171">
        <v>2765313</v>
      </c>
      <c r="G15" s="171">
        <v>15785</v>
      </c>
      <c r="H15" s="171">
        <f t="shared" si="0"/>
        <v>2781098</v>
      </c>
      <c r="I15" s="164">
        <v>2643438</v>
      </c>
    </row>
    <row r="16" spans="2:9" x14ac:dyDescent="0.2">
      <c r="B16" s="89"/>
      <c r="C16" s="29"/>
      <c r="D16" s="36" t="s">
        <v>103</v>
      </c>
      <c r="E16" s="38">
        <v>6</v>
      </c>
      <c r="F16" s="171">
        <v>386489</v>
      </c>
      <c r="G16" s="171">
        <v>0</v>
      </c>
      <c r="H16" s="171">
        <f t="shared" si="0"/>
        <v>386489</v>
      </c>
      <c r="I16" s="164">
        <v>389645</v>
      </c>
    </row>
    <row r="17" spans="2:9" x14ac:dyDescent="0.2">
      <c r="B17" s="89"/>
      <c r="C17" s="29"/>
      <c r="D17" s="36" t="s">
        <v>104</v>
      </c>
      <c r="E17" s="38">
        <v>7</v>
      </c>
      <c r="F17" s="171">
        <v>5768545</v>
      </c>
      <c r="G17" s="171">
        <v>520072</v>
      </c>
      <c r="H17" s="171">
        <f t="shared" si="0"/>
        <v>6288617</v>
      </c>
      <c r="I17" s="164">
        <v>6065430</v>
      </c>
    </row>
    <row r="18" spans="2:9" x14ac:dyDescent="0.2">
      <c r="B18" s="89"/>
      <c r="C18" s="29"/>
      <c r="D18" s="36" t="s">
        <v>105</v>
      </c>
      <c r="E18" s="38">
        <v>8</v>
      </c>
      <c r="F18" s="171">
        <v>2336409</v>
      </c>
      <c r="G18" s="171">
        <v>4286</v>
      </c>
      <c r="H18" s="171">
        <f t="shared" si="0"/>
        <v>2340695</v>
      </c>
      <c r="I18" s="164">
        <v>2239903</v>
      </c>
    </row>
    <row r="19" spans="2:9" x14ac:dyDescent="0.2">
      <c r="B19" s="89"/>
      <c r="C19" s="29"/>
      <c r="D19" s="36" t="s">
        <v>106</v>
      </c>
      <c r="E19" s="92">
        <v>9</v>
      </c>
      <c r="F19" s="171">
        <v>438174</v>
      </c>
      <c r="G19" s="171">
        <v>0</v>
      </c>
      <c r="H19" s="171">
        <f t="shared" si="0"/>
        <v>438174</v>
      </c>
      <c r="I19" s="164">
        <v>357541</v>
      </c>
    </row>
    <row r="20" spans="2:9" x14ac:dyDescent="0.2">
      <c r="B20" s="89"/>
      <c r="C20" s="29"/>
      <c r="D20" s="36" t="s">
        <v>107</v>
      </c>
      <c r="E20" s="38">
        <v>10</v>
      </c>
      <c r="F20" s="171">
        <v>529026</v>
      </c>
      <c r="G20" s="171">
        <v>0</v>
      </c>
      <c r="H20" s="171">
        <f t="shared" si="0"/>
        <v>529026</v>
      </c>
      <c r="I20" s="164">
        <v>527980</v>
      </c>
    </row>
    <row r="21" spans="2:9" x14ac:dyDescent="0.2">
      <c r="B21" s="89"/>
      <c r="C21" s="29"/>
      <c r="D21" s="36" t="s">
        <v>108</v>
      </c>
      <c r="E21" s="38">
        <v>11</v>
      </c>
      <c r="F21" s="171">
        <v>869192</v>
      </c>
      <c r="G21" s="171">
        <v>0</v>
      </c>
      <c r="H21" s="171">
        <f t="shared" si="0"/>
        <v>869192</v>
      </c>
      <c r="I21" s="164">
        <v>878734</v>
      </c>
    </row>
    <row r="22" spans="2:9" x14ac:dyDescent="0.2">
      <c r="B22" s="89"/>
      <c r="C22" s="29"/>
      <c r="D22" s="36" t="s">
        <v>110</v>
      </c>
      <c r="E22" s="38">
        <v>12</v>
      </c>
      <c r="F22" s="171">
        <v>76434</v>
      </c>
      <c r="G22" s="171">
        <v>0</v>
      </c>
      <c r="H22" s="171">
        <f t="shared" si="0"/>
        <v>76434</v>
      </c>
      <c r="I22" s="164">
        <v>82037</v>
      </c>
    </row>
    <row r="23" spans="2:9" x14ac:dyDescent="0.2">
      <c r="B23" s="89"/>
      <c r="C23" s="29"/>
      <c r="D23" s="36" t="s">
        <v>111</v>
      </c>
      <c r="E23" s="38">
        <v>13</v>
      </c>
      <c r="F23" s="171">
        <v>574</v>
      </c>
      <c r="G23" s="171">
        <v>0</v>
      </c>
      <c r="H23" s="171">
        <f t="shared" si="0"/>
        <v>574</v>
      </c>
      <c r="I23" s="164">
        <v>686</v>
      </c>
    </row>
    <row r="24" spans="2:9" x14ac:dyDescent="0.2">
      <c r="B24" s="89"/>
      <c r="C24" s="29"/>
      <c r="D24" s="36" t="s">
        <v>112</v>
      </c>
      <c r="E24" s="38">
        <v>14</v>
      </c>
      <c r="F24" s="171">
        <v>17192</v>
      </c>
      <c r="G24" s="171">
        <v>0</v>
      </c>
      <c r="H24" s="171">
        <f t="shared" si="0"/>
        <v>17192</v>
      </c>
      <c r="I24" s="164">
        <v>20195</v>
      </c>
    </row>
    <row r="25" spans="2:9" x14ac:dyDescent="0.2">
      <c r="B25" s="89"/>
      <c r="C25" s="29"/>
      <c r="D25" s="36" t="s">
        <v>113</v>
      </c>
      <c r="E25" s="38">
        <v>15</v>
      </c>
      <c r="F25" s="171">
        <v>9951</v>
      </c>
      <c r="G25" s="171">
        <v>0</v>
      </c>
      <c r="H25" s="171">
        <f t="shared" si="0"/>
        <v>9951</v>
      </c>
      <c r="I25" s="164">
        <v>9810</v>
      </c>
    </row>
    <row r="26" spans="2:9" x14ac:dyDescent="0.2">
      <c r="B26" s="89"/>
      <c r="C26" s="29"/>
      <c r="D26" s="36" t="s">
        <v>114</v>
      </c>
      <c r="E26" s="38">
        <v>16</v>
      </c>
      <c r="F26" s="171">
        <v>1620</v>
      </c>
      <c r="G26" s="171">
        <v>0</v>
      </c>
      <c r="H26" s="171">
        <f t="shared" si="0"/>
        <v>1620</v>
      </c>
      <c r="I26" s="164">
        <v>1767</v>
      </c>
    </row>
    <row r="27" spans="2:9" x14ac:dyDescent="0.2">
      <c r="B27" s="89"/>
      <c r="C27" s="29"/>
      <c r="D27" s="36" t="s">
        <v>115</v>
      </c>
      <c r="E27" s="38">
        <v>17</v>
      </c>
      <c r="F27" s="171">
        <v>0</v>
      </c>
      <c r="G27" s="171">
        <v>0</v>
      </c>
      <c r="H27" s="171">
        <f t="shared" ref="H27:H35" si="1">F27+G27</f>
        <v>0</v>
      </c>
      <c r="I27" s="164">
        <v>0</v>
      </c>
    </row>
    <row r="28" spans="2:9" x14ac:dyDescent="0.2">
      <c r="B28" s="89"/>
      <c r="C28" s="29"/>
      <c r="D28" s="36" t="s">
        <v>116</v>
      </c>
      <c r="E28" s="38">
        <v>18</v>
      </c>
      <c r="F28" s="171">
        <v>1183773</v>
      </c>
      <c r="G28" s="171">
        <v>234067</v>
      </c>
      <c r="H28" s="171">
        <f t="shared" si="1"/>
        <v>1417840</v>
      </c>
      <c r="I28" s="164">
        <v>1399622</v>
      </c>
    </row>
    <row r="29" spans="2:9" x14ac:dyDescent="0.2">
      <c r="B29" s="89"/>
      <c r="C29" s="29"/>
      <c r="D29" s="36" t="s">
        <v>117</v>
      </c>
      <c r="E29" s="38">
        <v>19</v>
      </c>
      <c r="F29" s="171">
        <v>8597</v>
      </c>
      <c r="G29" s="171">
        <v>0</v>
      </c>
      <c r="H29" s="171">
        <f t="shared" si="1"/>
        <v>8597</v>
      </c>
      <c r="I29" s="164">
        <v>2188</v>
      </c>
    </row>
    <row r="30" spans="2:9" x14ac:dyDescent="0.2">
      <c r="B30" s="89"/>
      <c r="C30" s="29"/>
      <c r="D30" s="36" t="s">
        <v>118</v>
      </c>
      <c r="E30" s="38">
        <v>20</v>
      </c>
      <c r="F30" s="171">
        <v>308144</v>
      </c>
      <c r="G30" s="171">
        <v>0</v>
      </c>
      <c r="H30" s="171">
        <f t="shared" si="1"/>
        <v>308144</v>
      </c>
      <c r="I30" s="164">
        <v>298998</v>
      </c>
    </row>
    <row r="31" spans="2:9" x14ac:dyDescent="0.2">
      <c r="B31" s="89"/>
      <c r="C31" s="29"/>
      <c r="D31" s="36" t="s">
        <v>120</v>
      </c>
      <c r="E31" s="38">
        <v>21</v>
      </c>
      <c r="F31" s="171">
        <v>161294</v>
      </c>
      <c r="G31" s="171">
        <v>0</v>
      </c>
      <c r="H31" s="171">
        <f t="shared" si="1"/>
        <v>161294</v>
      </c>
      <c r="I31" s="164">
        <v>172698</v>
      </c>
    </row>
    <row r="32" spans="2:9" x14ac:dyDescent="0.2">
      <c r="B32" s="89"/>
      <c r="C32" s="29"/>
      <c r="D32" s="36" t="s">
        <v>121</v>
      </c>
      <c r="E32" s="38">
        <v>22</v>
      </c>
      <c r="F32" s="171">
        <v>58828</v>
      </c>
      <c r="G32" s="171">
        <v>91017</v>
      </c>
      <c r="H32" s="171">
        <f t="shared" si="1"/>
        <v>149845</v>
      </c>
      <c r="I32" s="164">
        <v>151813</v>
      </c>
    </row>
    <row r="33" spans="2:9" x14ac:dyDescent="0.2">
      <c r="B33" s="89"/>
      <c r="C33" s="29"/>
      <c r="D33" s="36" t="s">
        <v>122</v>
      </c>
      <c r="E33" s="38">
        <v>23</v>
      </c>
      <c r="F33" s="171">
        <v>61418</v>
      </c>
      <c r="G33" s="171">
        <v>0</v>
      </c>
      <c r="H33" s="171">
        <f t="shared" si="1"/>
        <v>61418</v>
      </c>
      <c r="I33" s="164">
        <v>58356</v>
      </c>
    </row>
    <row r="34" spans="2:9" x14ac:dyDescent="0.2">
      <c r="B34" s="89"/>
      <c r="C34" s="29"/>
      <c r="D34" s="36" t="s">
        <v>123</v>
      </c>
      <c r="E34" s="38">
        <v>24</v>
      </c>
      <c r="F34" s="171">
        <v>307237</v>
      </c>
      <c r="G34" s="171">
        <v>0</v>
      </c>
      <c r="H34" s="171">
        <f t="shared" si="1"/>
        <v>307237</v>
      </c>
      <c r="I34" s="164">
        <v>300320</v>
      </c>
    </row>
    <row r="35" spans="2:9" x14ac:dyDescent="0.2">
      <c r="B35" s="89"/>
      <c r="C35" s="29" t="s">
        <v>201</v>
      </c>
      <c r="D35" s="36"/>
      <c r="E35" s="38">
        <v>25</v>
      </c>
      <c r="F35" s="171">
        <f>SUM(F14:F34)</f>
        <v>15580905</v>
      </c>
      <c r="G35" s="171">
        <f>SUM(G14:G34)</f>
        <v>868756</v>
      </c>
      <c r="H35" s="171">
        <f t="shared" si="1"/>
        <v>16449661</v>
      </c>
      <c r="I35" s="164">
        <f>SUM(I14:I34)</f>
        <v>15880757</v>
      </c>
    </row>
    <row r="36" spans="2:9" x14ac:dyDescent="0.2">
      <c r="B36" s="82" t="s">
        <v>124</v>
      </c>
      <c r="C36" s="172"/>
      <c r="D36" s="132"/>
      <c r="E36" s="133">
        <v>26</v>
      </c>
      <c r="F36" s="173">
        <f>F12+F35</f>
        <v>31427166</v>
      </c>
      <c r="G36" s="173">
        <f>G12+G35</f>
        <v>2329627</v>
      </c>
      <c r="H36" s="173">
        <f>H12+H35</f>
        <v>33756793</v>
      </c>
      <c r="I36" s="174">
        <f>I12+I35</f>
        <v>33467306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showRowColHeader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272"/>
      <c r="B1" s="272" t="s">
        <v>353</v>
      </c>
      <c r="C1" s="273"/>
      <c r="D1" s="273"/>
      <c r="E1" s="273"/>
      <c r="F1" s="273"/>
      <c r="G1" s="273"/>
      <c r="H1" s="273"/>
      <c r="I1" s="301" t="str">
        <f>INDEX(rP1.Inhalte,22,1)</f>
        <v>zurück zum Inhaltsverzeichnis</v>
      </c>
      <c r="J1" s="232"/>
      <c r="K1"/>
    </row>
    <row r="2" spans="1:11" ht="15" customHeight="1" x14ac:dyDescent="0.25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1" ht="15" customHeight="1" x14ac:dyDescent="0.25">
      <c r="A3" s="231" t="s">
        <v>347</v>
      </c>
      <c r="B3" s="231"/>
      <c r="C3" s="231"/>
      <c r="D3" s="231"/>
      <c r="E3" s="231"/>
      <c r="F3" s="231"/>
      <c r="G3" s="231"/>
      <c r="H3" s="232"/>
      <c r="I3" s="233" t="s">
        <v>69</v>
      </c>
      <c r="J3" s="231"/>
    </row>
    <row r="4" spans="1:11" ht="12" customHeight="1" x14ac:dyDescent="0.25">
      <c r="A4" s="234"/>
      <c r="B4" s="234"/>
      <c r="C4" s="234"/>
      <c r="D4" s="235"/>
      <c r="E4" s="235"/>
      <c r="F4" s="235"/>
      <c r="G4" s="235"/>
      <c r="H4" s="234"/>
      <c r="I4" s="234"/>
      <c r="J4" s="231"/>
    </row>
    <row r="5" spans="1:11" ht="15.95" customHeight="1" x14ac:dyDescent="0.25">
      <c r="A5" s="236"/>
      <c r="B5" s="237"/>
      <c r="C5" s="238"/>
      <c r="D5" s="239" t="s">
        <v>0</v>
      </c>
      <c r="E5" s="240" t="s">
        <v>0</v>
      </c>
      <c r="F5" s="241" t="s">
        <v>0</v>
      </c>
      <c r="G5" s="242" t="s">
        <v>8</v>
      </c>
      <c r="H5" s="243"/>
      <c r="I5" s="244"/>
      <c r="J5" s="231"/>
    </row>
    <row r="6" spans="1:11" ht="15.95" customHeight="1" x14ac:dyDescent="0.25">
      <c r="A6" s="245"/>
      <c r="B6" s="231" t="s">
        <v>9</v>
      </c>
      <c r="C6" s="246" t="s">
        <v>0</v>
      </c>
      <c r="D6" s="247" t="s">
        <v>158</v>
      </c>
      <c r="E6" s="248" t="s">
        <v>10</v>
      </c>
      <c r="F6" s="249" t="s">
        <v>11</v>
      </c>
      <c r="G6" s="250" t="s">
        <v>12</v>
      </c>
      <c r="H6" s="248" t="s">
        <v>12</v>
      </c>
      <c r="I6" s="248" t="s">
        <v>11</v>
      </c>
      <c r="J6" s="231"/>
    </row>
    <row r="7" spans="1:11" ht="15.95" customHeight="1" x14ac:dyDescent="0.25">
      <c r="A7" s="245"/>
      <c r="B7" s="231"/>
      <c r="C7" s="246"/>
      <c r="D7" s="251" t="s">
        <v>0</v>
      </c>
      <c r="E7" s="248" t="s">
        <v>13</v>
      </c>
      <c r="F7" s="249" t="s">
        <v>159</v>
      </c>
      <c r="G7" s="247" t="s">
        <v>15</v>
      </c>
      <c r="H7" s="248" t="s">
        <v>15</v>
      </c>
      <c r="I7" s="248" t="s">
        <v>127</v>
      </c>
      <c r="J7" s="231"/>
    </row>
    <row r="8" spans="1:11" ht="15.95" customHeight="1" x14ac:dyDescent="0.25">
      <c r="A8" s="245"/>
      <c r="B8" s="231"/>
      <c r="C8" s="246"/>
      <c r="D8" s="252" t="s">
        <v>0</v>
      </c>
      <c r="E8" s="248"/>
      <c r="F8" s="249" t="s">
        <v>18</v>
      </c>
      <c r="G8" s="252" t="s">
        <v>0</v>
      </c>
      <c r="H8" s="248" t="s">
        <v>13</v>
      </c>
      <c r="I8" s="248" t="s">
        <v>18</v>
      </c>
      <c r="J8" s="231"/>
    </row>
    <row r="9" spans="1:11" ht="15.95" customHeight="1" x14ac:dyDescent="0.25">
      <c r="A9" s="253" t="s">
        <v>344</v>
      </c>
      <c r="B9" s="254"/>
      <c r="C9" s="255"/>
      <c r="D9" s="256" t="s">
        <v>97</v>
      </c>
      <c r="E9" s="257" t="s">
        <v>20</v>
      </c>
      <c r="F9" s="258" t="s">
        <v>21</v>
      </c>
      <c r="G9" s="259" t="s">
        <v>52</v>
      </c>
      <c r="H9" s="257" t="s">
        <v>23</v>
      </c>
      <c r="I9" s="257" t="s">
        <v>24</v>
      </c>
      <c r="J9" s="231"/>
    </row>
    <row r="10" spans="1:11" ht="18" hidden="1" customHeight="1" x14ac:dyDescent="0.25">
      <c r="A10" s="236" t="s">
        <v>268</v>
      </c>
      <c r="B10" s="237"/>
      <c r="C10" s="260">
        <v>1</v>
      </c>
      <c r="D10" s="285"/>
      <c r="E10" s="286"/>
      <c r="F10" s="291" t="str">
        <f t="shared" ref="F10:F15" si="0">IF(AND(E10&gt; 0,D10&gt;0,D10&lt;=E10*6),D10/E10*100-100,"-")</f>
        <v>-</v>
      </c>
      <c r="G10" s="290"/>
      <c r="H10" s="286"/>
      <c r="I10" s="291" t="str">
        <f t="shared" ref="I10:I15" si="1">IF(AND(H10&gt; 0,G10&gt;0,G10&lt;=H10*6),G10/H10*100-100,"-")</f>
        <v>-</v>
      </c>
      <c r="J10" s="231"/>
    </row>
    <row r="11" spans="1:11" ht="18" customHeight="1" x14ac:dyDescent="0.25">
      <c r="A11" s="261"/>
      <c r="B11" s="262" t="s">
        <v>345</v>
      </c>
      <c r="C11" s="263">
        <v>1</v>
      </c>
      <c r="D11" s="287">
        <v>6784.45</v>
      </c>
      <c r="E11" s="288">
        <v>9580.9500000000007</v>
      </c>
      <c r="F11" s="291">
        <f t="shared" si="0"/>
        <v>-29.188128525876877</v>
      </c>
      <c r="G11" s="289">
        <v>6784.45</v>
      </c>
      <c r="H11" s="288">
        <v>9580.9500000000007</v>
      </c>
      <c r="I11" s="291">
        <f t="shared" si="1"/>
        <v>-29.188128525876877</v>
      </c>
      <c r="J11" s="231"/>
    </row>
    <row r="12" spans="1:11" ht="18" customHeight="1" x14ac:dyDescent="0.25">
      <c r="A12" s="264"/>
      <c r="B12" s="265" t="s">
        <v>346</v>
      </c>
      <c r="C12" s="260">
        <v>2</v>
      </c>
      <c r="D12" s="287">
        <v>98975</v>
      </c>
      <c r="E12" s="288">
        <v>80999</v>
      </c>
      <c r="F12" s="291">
        <f t="shared" si="0"/>
        <v>22.192866578599734</v>
      </c>
      <c r="G12" s="289">
        <v>98975</v>
      </c>
      <c r="H12" s="288">
        <v>80999</v>
      </c>
      <c r="I12" s="291">
        <f t="shared" si="1"/>
        <v>22.192866578599734</v>
      </c>
      <c r="J12" s="231"/>
    </row>
    <row r="13" spans="1:11" ht="18" hidden="1" customHeight="1" x14ac:dyDescent="0.25">
      <c r="A13" s="236" t="s">
        <v>104</v>
      </c>
      <c r="B13" s="266"/>
      <c r="C13" s="240">
        <v>4</v>
      </c>
      <c r="D13" s="289"/>
      <c r="E13" s="288"/>
      <c r="F13" s="291" t="str">
        <f t="shared" si="0"/>
        <v>-</v>
      </c>
      <c r="G13" s="290"/>
      <c r="H13" s="286"/>
      <c r="I13" s="291" t="str">
        <f t="shared" si="1"/>
        <v>-</v>
      </c>
      <c r="J13" s="231"/>
    </row>
    <row r="14" spans="1:11" ht="18" customHeight="1" x14ac:dyDescent="0.25">
      <c r="A14" s="264" t="s">
        <v>348</v>
      </c>
      <c r="B14" s="265"/>
      <c r="C14" s="260">
        <v>3</v>
      </c>
      <c r="D14" s="287">
        <v>189407</v>
      </c>
      <c r="E14" s="288">
        <v>199797</v>
      </c>
      <c r="F14" s="291">
        <f t="shared" si="0"/>
        <v>-5.2002782824566935</v>
      </c>
      <c r="G14" s="289">
        <v>189407</v>
      </c>
      <c r="H14" s="288">
        <v>199797</v>
      </c>
      <c r="I14" s="291">
        <f t="shared" si="1"/>
        <v>-5.2002782824566935</v>
      </c>
      <c r="J14" s="231"/>
    </row>
    <row r="15" spans="1:11" ht="18" hidden="1" customHeight="1" x14ac:dyDescent="0.25">
      <c r="A15" s="269"/>
      <c r="B15" s="268" t="s">
        <v>272</v>
      </c>
      <c r="C15" s="260">
        <v>17</v>
      </c>
      <c r="D15" s="275" t="e">
        <f>#REF!+#REF!</f>
        <v>#REF!</v>
      </c>
      <c r="E15" s="267" t="e">
        <f>#REF!+#REF!</f>
        <v>#REF!</v>
      </c>
      <c r="F15" s="291" t="e">
        <f t="shared" si="0"/>
        <v>#REF!</v>
      </c>
      <c r="G15" s="276" t="e">
        <f>#REF!+#REF!</f>
        <v>#REF!</v>
      </c>
      <c r="H15" s="267" t="e">
        <f>#REF!+#REF!</f>
        <v>#REF!</v>
      </c>
      <c r="I15" s="291" t="e">
        <f t="shared" si="1"/>
        <v>#REF!</v>
      </c>
      <c r="J15" s="231"/>
    </row>
    <row r="16" spans="1:11" ht="19.899999999999999" customHeight="1" x14ac:dyDescent="0.25">
      <c r="A16" s="353" t="s">
        <v>282</v>
      </c>
      <c r="B16" s="354"/>
      <c r="C16" s="354"/>
      <c r="D16" s="354"/>
      <c r="E16" s="354"/>
      <c r="F16" s="354"/>
      <c r="G16" s="354"/>
      <c r="H16" s="354"/>
      <c r="I16" s="354"/>
      <c r="J16" s="231"/>
    </row>
    <row r="17" spans="1:10" s="10" customFormat="1" ht="11.25" customHeight="1" x14ac:dyDescent="0.2">
      <c r="A17" s="270"/>
      <c r="B17" s="270"/>
      <c r="C17" s="270"/>
      <c r="D17" s="270"/>
      <c r="E17" s="270"/>
      <c r="F17" s="270"/>
      <c r="G17" s="270"/>
      <c r="H17" s="271"/>
      <c r="I17" s="270"/>
      <c r="J17" s="270"/>
    </row>
    <row r="18" spans="1:10" s="10" customFormat="1" x14ac:dyDescent="0.2">
      <c r="A18" s="311"/>
      <c r="B18" s="270"/>
      <c r="C18" s="270"/>
      <c r="G18" s="270"/>
      <c r="H18" s="270"/>
      <c r="I18" s="270"/>
      <c r="J18" s="270"/>
    </row>
    <row r="19" spans="1:10" ht="15.95" customHeight="1" x14ac:dyDescent="0.25">
      <c r="A19" s="231"/>
      <c r="B19" s="231"/>
      <c r="C19" s="231"/>
      <c r="D19" s="231"/>
      <c r="E19" s="274"/>
      <c r="F19" s="231"/>
      <c r="G19" s="231"/>
      <c r="H19" s="231"/>
      <c r="I19" s="231"/>
      <c r="J19" s="231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9.710937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327" t="s">
        <v>353</v>
      </c>
      <c r="C1" s="68"/>
      <c r="D1" s="6"/>
      <c r="E1" s="6"/>
      <c r="F1" s="6"/>
      <c r="G1" s="8"/>
      <c r="H1" s="300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204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205</v>
      </c>
      <c r="E5" s="23" t="s">
        <v>206</v>
      </c>
      <c r="F5" s="168"/>
      <c r="G5" s="168"/>
      <c r="H5" s="23"/>
    </row>
    <row r="6" spans="2:8" x14ac:dyDescent="0.2">
      <c r="B6" s="89"/>
      <c r="C6" s="30"/>
      <c r="D6" s="32" t="s">
        <v>207</v>
      </c>
      <c r="E6" s="32" t="s">
        <v>86</v>
      </c>
      <c r="F6" s="32" t="s">
        <v>208</v>
      </c>
      <c r="G6" s="32" t="s">
        <v>209</v>
      </c>
      <c r="H6" s="32" t="s">
        <v>210</v>
      </c>
    </row>
    <row r="7" spans="2:8" x14ac:dyDescent="0.2">
      <c r="B7" s="89"/>
      <c r="C7" s="30"/>
      <c r="D7" s="32" t="s">
        <v>211</v>
      </c>
      <c r="E7" s="32" t="s">
        <v>212</v>
      </c>
      <c r="F7" s="32"/>
      <c r="G7" s="32"/>
      <c r="H7" s="32" t="s">
        <v>213</v>
      </c>
    </row>
    <row r="8" spans="2:8" x14ac:dyDescent="0.2">
      <c r="B8" s="89"/>
      <c r="C8" s="30" t="s">
        <v>214</v>
      </c>
      <c r="D8" s="92" t="s">
        <v>215</v>
      </c>
      <c r="E8" s="92" t="s">
        <v>216</v>
      </c>
      <c r="F8" s="92"/>
      <c r="G8" s="92"/>
      <c r="H8" s="92"/>
    </row>
    <row r="9" spans="2:8" x14ac:dyDescent="0.2">
      <c r="B9" s="105"/>
      <c r="C9" s="36"/>
      <c r="D9" s="120"/>
      <c r="E9" s="38" t="s">
        <v>97</v>
      </c>
      <c r="F9" s="38" t="s">
        <v>20</v>
      </c>
      <c r="G9" s="38" t="s">
        <v>21</v>
      </c>
      <c r="H9" s="38" t="s">
        <v>52</v>
      </c>
    </row>
    <row r="10" spans="2:8" x14ac:dyDescent="0.2">
      <c r="B10" s="180" t="s">
        <v>25</v>
      </c>
      <c r="C10" s="104" t="s">
        <v>217</v>
      </c>
      <c r="D10" s="168"/>
      <c r="E10" s="91">
        <v>50186</v>
      </c>
      <c r="F10" s="181"/>
      <c r="G10" s="181"/>
      <c r="H10" s="93">
        <v>19267</v>
      </c>
    </row>
    <row r="11" spans="2:8" x14ac:dyDescent="0.2">
      <c r="B11" s="32" t="s">
        <v>25</v>
      </c>
      <c r="C11" s="104" t="s">
        <v>218</v>
      </c>
      <c r="D11" s="175" t="s">
        <v>219</v>
      </c>
      <c r="E11" s="182">
        <v>1570</v>
      </c>
      <c r="F11" s="91">
        <v>12795</v>
      </c>
      <c r="G11" s="91">
        <v>30622</v>
      </c>
      <c r="H11" s="93">
        <v>1035</v>
      </c>
    </row>
    <row r="12" spans="2:8" x14ac:dyDescent="0.2">
      <c r="B12" s="32" t="s">
        <v>25</v>
      </c>
      <c r="C12" s="104" t="s">
        <v>220</v>
      </c>
      <c r="D12" s="176"/>
      <c r="E12" s="182">
        <v>1077</v>
      </c>
      <c r="F12" s="93"/>
      <c r="G12" s="93"/>
      <c r="H12" s="93">
        <v>49</v>
      </c>
    </row>
    <row r="13" spans="2:8" x14ac:dyDescent="0.2">
      <c r="B13" s="148" t="s">
        <v>25</v>
      </c>
      <c r="C13" s="104" t="s">
        <v>221</v>
      </c>
      <c r="D13" s="32" t="s">
        <v>222</v>
      </c>
      <c r="E13" s="182">
        <v>18760</v>
      </c>
      <c r="F13" s="182">
        <v>3411</v>
      </c>
      <c r="G13" s="182">
        <v>9092</v>
      </c>
      <c r="H13" s="182">
        <v>8278</v>
      </c>
    </row>
    <row r="14" spans="2:8" x14ac:dyDescent="0.2">
      <c r="B14" s="32" t="s">
        <v>25</v>
      </c>
      <c r="C14" s="104" t="s">
        <v>223</v>
      </c>
      <c r="D14" s="38" t="s">
        <v>224</v>
      </c>
      <c r="E14" s="182">
        <v>18125</v>
      </c>
      <c r="F14" s="182">
        <v>1305</v>
      </c>
      <c r="G14" s="182">
        <v>11967</v>
      </c>
      <c r="H14" s="182">
        <v>3060</v>
      </c>
    </row>
    <row r="15" spans="2:8" x14ac:dyDescent="0.2">
      <c r="B15" s="32" t="s">
        <v>25</v>
      </c>
      <c r="C15" s="104" t="s">
        <v>225</v>
      </c>
      <c r="D15" s="92" t="s">
        <v>226</v>
      </c>
      <c r="E15" s="182">
        <v>3127</v>
      </c>
      <c r="F15" s="182">
        <v>6</v>
      </c>
      <c r="G15" s="182">
        <v>1779</v>
      </c>
      <c r="H15" s="182">
        <v>890</v>
      </c>
    </row>
    <row r="16" spans="2:8" x14ac:dyDescent="0.2">
      <c r="B16" s="32" t="s">
        <v>25</v>
      </c>
      <c r="C16" s="104" t="s">
        <v>227</v>
      </c>
      <c r="D16" s="92" t="s">
        <v>228</v>
      </c>
      <c r="E16" s="182">
        <v>5228</v>
      </c>
      <c r="F16" s="182">
        <v>2946</v>
      </c>
      <c r="G16" s="182">
        <v>4282</v>
      </c>
      <c r="H16" s="182">
        <v>1920</v>
      </c>
    </row>
    <row r="17" spans="2:8" x14ac:dyDescent="0.2">
      <c r="B17" s="32" t="s">
        <v>25</v>
      </c>
      <c r="C17" s="104" t="s">
        <v>229</v>
      </c>
      <c r="D17" s="92" t="s">
        <v>230</v>
      </c>
      <c r="E17" s="182">
        <v>4633</v>
      </c>
      <c r="F17" s="183" t="s">
        <v>231</v>
      </c>
      <c r="G17" s="184"/>
      <c r="H17" s="182">
        <v>3343</v>
      </c>
    </row>
    <row r="18" spans="2:8" ht="25.5" x14ac:dyDescent="0.2">
      <c r="B18" s="32" t="s">
        <v>25</v>
      </c>
      <c r="C18" s="104" t="s">
        <v>232</v>
      </c>
      <c r="D18" s="325" t="s">
        <v>351</v>
      </c>
      <c r="E18" s="182">
        <v>15619</v>
      </c>
      <c r="F18" s="182">
        <v>2220</v>
      </c>
      <c r="G18" s="182">
        <v>12377</v>
      </c>
      <c r="H18" s="182">
        <v>11582</v>
      </c>
    </row>
    <row r="19" spans="2:8" ht="25.5" x14ac:dyDescent="0.2">
      <c r="B19" s="148" t="s">
        <v>25</v>
      </c>
      <c r="C19" s="104" t="s">
        <v>233</v>
      </c>
      <c r="D19" s="323" t="s">
        <v>350</v>
      </c>
      <c r="E19" s="182">
        <v>8670</v>
      </c>
      <c r="F19" s="182">
        <v>502</v>
      </c>
      <c r="G19" s="182">
        <v>7524</v>
      </c>
      <c r="H19" s="182">
        <v>1257</v>
      </c>
    </row>
    <row r="20" spans="2:8" x14ac:dyDescent="0.2">
      <c r="B20" s="148" t="s">
        <v>25</v>
      </c>
      <c r="C20" s="168" t="s">
        <v>234</v>
      </c>
      <c r="D20" s="135" t="s">
        <v>228</v>
      </c>
      <c r="E20" s="91"/>
      <c r="F20" s="91"/>
      <c r="G20" s="91"/>
      <c r="H20" s="91"/>
    </row>
    <row r="21" spans="2:8" x14ac:dyDescent="0.2">
      <c r="B21" s="148"/>
      <c r="C21" s="185"/>
      <c r="D21" s="32" t="s">
        <v>235</v>
      </c>
      <c r="E21" s="91">
        <v>4006</v>
      </c>
      <c r="F21" s="91">
        <v>2697</v>
      </c>
      <c r="G21" s="91">
        <v>3699</v>
      </c>
      <c r="H21" s="91">
        <v>2046</v>
      </c>
    </row>
    <row r="22" spans="2:8" ht="5.0999999999999996" customHeight="1" x14ac:dyDescent="0.2">
      <c r="B22" s="148"/>
      <c r="C22" s="186"/>
      <c r="D22" s="92"/>
      <c r="E22" s="93"/>
      <c r="F22" s="93"/>
      <c r="G22" s="93"/>
      <c r="H22" s="93"/>
    </row>
    <row r="23" spans="2:8" x14ac:dyDescent="0.2">
      <c r="B23" s="148" t="s">
        <v>25</v>
      </c>
      <c r="C23" s="104" t="s">
        <v>236</v>
      </c>
      <c r="D23" s="324" t="s">
        <v>237</v>
      </c>
      <c r="E23" s="181">
        <v>22974</v>
      </c>
      <c r="F23" s="181">
        <v>54336</v>
      </c>
      <c r="G23" s="181">
        <v>18188</v>
      </c>
      <c r="H23" s="181">
        <v>11554</v>
      </c>
    </row>
    <row r="24" spans="2:8" x14ac:dyDescent="0.2">
      <c r="B24" s="148" t="s">
        <v>25</v>
      </c>
      <c r="C24" s="179" t="s">
        <v>238</v>
      </c>
      <c r="D24" s="38" t="s">
        <v>239</v>
      </c>
      <c r="E24" s="181">
        <v>6680</v>
      </c>
      <c r="F24" s="183" t="s">
        <v>240</v>
      </c>
      <c r="G24" s="184"/>
      <c r="H24" s="181">
        <v>2172</v>
      </c>
    </row>
    <row r="25" spans="2:8" x14ac:dyDescent="0.2">
      <c r="B25" s="187" t="s">
        <v>34</v>
      </c>
      <c r="C25" s="82" t="s">
        <v>203</v>
      </c>
      <c r="D25" s="86" t="s">
        <v>241</v>
      </c>
      <c r="E25" s="75">
        <f>SUM(E10:E24)</f>
        <v>160655</v>
      </c>
      <c r="F25" s="75">
        <f>SUM(F10:F24)</f>
        <v>80218</v>
      </c>
      <c r="G25" s="75">
        <f>SUM(G10:G24)</f>
        <v>99530</v>
      </c>
      <c r="H25" s="75">
        <f>SUM(H10:H24)</f>
        <v>66453</v>
      </c>
    </row>
    <row r="26" spans="2:8" x14ac:dyDescent="0.2">
      <c r="B26" s="120" t="s">
        <v>46</v>
      </c>
      <c r="C26" s="179" t="s">
        <v>242</v>
      </c>
      <c r="D26" s="188" t="s">
        <v>241</v>
      </c>
      <c r="E26" s="182">
        <v>86599</v>
      </c>
      <c r="F26" s="155"/>
      <c r="G26" s="155"/>
      <c r="H26" s="155"/>
    </row>
    <row r="27" spans="2:8" x14ac:dyDescent="0.2">
      <c r="B27" s="189" t="s">
        <v>34</v>
      </c>
      <c r="C27" s="82" t="s">
        <v>243</v>
      </c>
      <c r="D27" s="86" t="s">
        <v>241</v>
      </c>
      <c r="E27" s="75">
        <f>E25-E26</f>
        <v>74056</v>
      </c>
      <c r="F27" s="155"/>
      <c r="G27" s="155"/>
      <c r="H27" s="155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showRowColHeaders="0" zoomScaleNormal="100" workbookViewId="0">
      <selection activeCell="D22" sqref="D22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299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244</v>
      </c>
      <c r="J3" s="16" t="s">
        <v>69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175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175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s="9" customFormat="1" x14ac:dyDescent="0.2">
      <c r="B8" s="89"/>
      <c r="C8" s="29" t="s">
        <v>214</v>
      </c>
      <c r="D8" s="30"/>
      <c r="E8" s="92" t="s">
        <v>0</v>
      </c>
      <c r="F8" s="92"/>
      <c r="G8" s="32" t="s">
        <v>128</v>
      </c>
      <c r="H8" s="92" t="s">
        <v>0</v>
      </c>
      <c r="I8" s="32" t="s">
        <v>13</v>
      </c>
      <c r="J8" s="32" t="s">
        <v>128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s="9" customFormat="1" x14ac:dyDescent="0.2">
      <c r="B10" s="23" t="s">
        <v>25</v>
      </c>
      <c r="C10" s="104" t="s">
        <v>285</v>
      </c>
      <c r="D10" s="20"/>
      <c r="E10" s="91">
        <v>19267</v>
      </c>
      <c r="F10" s="91">
        <v>16810</v>
      </c>
      <c r="G10" s="215">
        <f t="shared" ref="G10:G25" si="0">IF(AND(F10&gt; 0,E10&gt;0,E10&lt;=F10*6),E10/F10*100-100,"-")</f>
        <v>14.61629982153481</v>
      </c>
      <c r="H10" s="91">
        <v>19267</v>
      </c>
      <c r="I10" s="165">
        <v>16810</v>
      </c>
      <c r="J10" s="215">
        <f>IF(AND(I10&gt; 0,H10&gt;0,H10&lt;=I10*6),H10/I10*100-100,"-")</f>
        <v>14.61629982153481</v>
      </c>
    </row>
    <row r="11" spans="2:14" s="9" customFormat="1" x14ac:dyDescent="0.2">
      <c r="B11" s="32" t="s">
        <v>25</v>
      </c>
      <c r="C11" s="104" t="s">
        <v>245</v>
      </c>
      <c r="D11" s="20"/>
      <c r="E11" s="182">
        <v>1035</v>
      </c>
      <c r="F11" s="167">
        <v>1032</v>
      </c>
      <c r="G11" s="215">
        <f t="shared" si="0"/>
        <v>0.29069767441860961</v>
      </c>
      <c r="H11" s="182">
        <v>1035</v>
      </c>
      <c r="I11" s="167">
        <v>1032</v>
      </c>
      <c r="J11" s="215">
        <f>IF(AND(I11&gt; 0,H11&gt;0,H11&lt;=I11*6),H11/I11*100-100,"-")</f>
        <v>0.29069767441860961</v>
      </c>
    </row>
    <row r="12" spans="2:14" s="9" customFormat="1" x14ac:dyDescent="0.2">
      <c r="B12" s="32" t="s">
        <v>25</v>
      </c>
      <c r="C12" s="104" t="s">
        <v>246</v>
      </c>
      <c r="D12" s="20"/>
      <c r="E12" s="93">
        <v>49</v>
      </c>
      <c r="F12" s="164">
        <v>282</v>
      </c>
      <c r="G12" s="215">
        <f t="shared" si="0"/>
        <v>-82.624113475177296</v>
      </c>
      <c r="H12" s="93">
        <v>49</v>
      </c>
      <c r="I12" s="164">
        <v>282</v>
      </c>
      <c r="J12" s="215">
        <f>IF(AND(I12&gt; 0,H12&gt;0,H12&lt;=I12*6),H12/I12*100-100,"-")</f>
        <v>-82.624113475177296</v>
      </c>
    </row>
    <row r="13" spans="2:14" s="9" customFormat="1" x14ac:dyDescent="0.2">
      <c r="B13" s="32"/>
      <c r="C13" s="104" t="s">
        <v>247</v>
      </c>
      <c r="D13" s="20"/>
      <c r="E13" s="91"/>
      <c r="F13" s="165"/>
      <c r="G13" s="178"/>
      <c r="H13" s="91"/>
      <c r="I13" s="165"/>
      <c r="J13" s="178"/>
    </row>
    <row r="14" spans="2:14" s="9" customFormat="1" x14ac:dyDescent="0.2">
      <c r="B14" s="32" t="s">
        <v>25</v>
      </c>
      <c r="C14" s="89"/>
      <c r="D14" s="190" t="s">
        <v>248</v>
      </c>
      <c r="E14" s="93">
        <v>2754</v>
      </c>
      <c r="F14" s="164">
        <v>3963</v>
      </c>
      <c r="G14" s="215">
        <f t="shared" si="0"/>
        <v>-30.507191521574555</v>
      </c>
      <c r="H14" s="93">
        <v>2754</v>
      </c>
      <c r="I14" s="164">
        <v>3963</v>
      </c>
      <c r="J14" s="215">
        <f t="shared" ref="J14:J23" si="1">IF(AND(I14&gt; 0,H14&gt;0,H14&lt;=I14*6),H14/I14*100-100,"-")</f>
        <v>-30.507191521574555</v>
      </c>
    </row>
    <row r="15" spans="2:14" s="9" customFormat="1" x14ac:dyDescent="0.2">
      <c r="B15" s="32" t="s">
        <v>25</v>
      </c>
      <c r="C15" s="89"/>
      <c r="D15" s="191" t="s">
        <v>249</v>
      </c>
      <c r="E15" s="93">
        <v>4248</v>
      </c>
      <c r="F15" s="164">
        <v>5164</v>
      </c>
      <c r="G15" s="215">
        <f t="shared" si="0"/>
        <v>-17.738187451587919</v>
      </c>
      <c r="H15" s="93">
        <v>4248</v>
      </c>
      <c r="I15" s="164">
        <v>5164</v>
      </c>
      <c r="J15" s="215">
        <f t="shared" si="1"/>
        <v>-17.738187451587919</v>
      </c>
    </row>
    <row r="16" spans="2:14" s="9" customFormat="1" x14ac:dyDescent="0.2">
      <c r="B16" s="32" t="s">
        <v>25</v>
      </c>
      <c r="C16" s="89"/>
      <c r="D16" s="191" t="s">
        <v>250</v>
      </c>
      <c r="E16" s="93">
        <v>1276</v>
      </c>
      <c r="F16" s="164">
        <v>2178</v>
      </c>
      <c r="G16" s="215">
        <f t="shared" si="0"/>
        <v>-41.414141414141412</v>
      </c>
      <c r="H16" s="93">
        <v>1276</v>
      </c>
      <c r="I16" s="164">
        <v>2178</v>
      </c>
      <c r="J16" s="215">
        <f t="shared" si="1"/>
        <v>-41.414141414141412</v>
      </c>
    </row>
    <row r="17" spans="2:10" s="9" customFormat="1" x14ac:dyDescent="0.2">
      <c r="B17" s="32" t="s">
        <v>25</v>
      </c>
      <c r="C17" s="104" t="s">
        <v>251</v>
      </c>
      <c r="D17" s="20"/>
      <c r="E17" s="93">
        <v>3060</v>
      </c>
      <c r="F17" s="164">
        <v>1797</v>
      </c>
      <c r="G17" s="215">
        <f t="shared" si="0"/>
        <v>70.283806343906519</v>
      </c>
      <c r="H17" s="93">
        <v>3060</v>
      </c>
      <c r="I17" s="164">
        <v>1797</v>
      </c>
      <c r="J17" s="215">
        <f t="shared" si="1"/>
        <v>70.283806343906519</v>
      </c>
    </row>
    <row r="18" spans="2:10" s="9" customFormat="1" x14ac:dyDescent="0.2">
      <c r="B18" s="32" t="s">
        <v>25</v>
      </c>
      <c r="C18" s="104" t="s">
        <v>252</v>
      </c>
      <c r="D18" s="20"/>
      <c r="E18" s="93">
        <v>890</v>
      </c>
      <c r="F18" s="164">
        <v>910</v>
      </c>
      <c r="G18" s="215">
        <f t="shared" si="0"/>
        <v>-2.1978021978022042</v>
      </c>
      <c r="H18" s="93">
        <v>890</v>
      </c>
      <c r="I18" s="164">
        <v>910</v>
      </c>
      <c r="J18" s="215">
        <f t="shared" si="1"/>
        <v>-2.1978021978022042</v>
      </c>
    </row>
    <row r="19" spans="2:10" s="9" customFormat="1" x14ac:dyDescent="0.2">
      <c r="B19" s="32" t="s">
        <v>25</v>
      </c>
      <c r="C19" s="104" t="s">
        <v>253</v>
      </c>
      <c r="D19" s="20"/>
      <c r="E19" s="93">
        <v>1920</v>
      </c>
      <c r="F19" s="164">
        <v>3003</v>
      </c>
      <c r="G19" s="215">
        <f t="shared" si="0"/>
        <v>-36.063936063936062</v>
      </c>
      <c r="H19" s="93">
        <v>1920</v>
      </c>
      <c r="I19" s="164">
        <v>3003</v>
      </c>
      <c r="J19" s="215">
        <f t="shared" si="1"/>
        <v>-36.063936063936062</v>
      </c>
    </row>
    <row r="20" spans="2:10" s="9" customFormat="1" x14ac:dyDescent="0.2">
      <c r="B20" s="32" t="s">
        <v>25</v>
      </c>
      <c r="C20" s="104" t="s">
        <v>254</v>
      </c>
      <c r="D20" s="20"/>
      <c r="E20" s="93">
        <v>3343</v>
      </c>
      <c r="F20" s="164">
        <v>4591</v>
      </c>
      <c r="G20" s="215">
        <f t="shared" si="0"/>
        <v>-27.183620126334134</v>
      </c>
      <c r="H20" s="93">
        <v>3343</v>
      </c>
      <c r="I20" s="164">
        <v>4591</v>
      </c>
      <c r="J20" s="215">
        <f t="shared" si="1"/>
        <v>-27.183620126334134</v>
      </c>
    </row>
    <row r="21" spans="2:10" s="9" customFormat="1" x14ac:dyDescent="0.2">
      <c r="B21" s="32" t="s">
        <v>25</v>
      </c>
      <c r="C21" s="104" t="s">
        <v>255</v>
      </c>
      <c r="D21" s="20"/>
      <c r="E21" s="91">
        <v>11582</v>
      </c>
      <c r="F21" s="165">
        <v>11047</v>
      </c>
      <c r="G21" s="215">
        <f t="shared" si="0"/>
        <v>4.8429437856431576</v>
      </c>
      <c r="H21" s="91">
        <v>11582</v>
      </c>
      <c r="I21" s="165">
        <v>11047</v>
      </c>
      <c r="J21" s="215">
        <f t="shared" si="1"/>
        <v>4.8429437856431576</v>
      </c>
    </row>
    <row r="22" spans="2:10" s="9" customFormat="1" x14ac:dyDescent="0.2">
      <c r="B22" s="32"/>
      <c r="C22" s="89"/>
      <c r="D22" s="20" t="s">
        <v>256</v>
      </c>
      <c r="E22" s="182">
        <v>1589</v>
      </c>
      <c r="F22" s="167">
        <v>2252</v>
      </c>
      <c r="G22" s="215">
        <f t="shared" si="0"/>
        <v>-29.440497335701593</v>
      </c>
      <c r="H22" s="182">
        <v>1589</v>
      </c>
      <c r="I22" s="167">
        <v>2252</v>
      </c>
      <c r="J22" s="215">
        <f t="shared" si="1"/>
        <v>-29.440497335701593</v>
      </c>
    </row>
    <row r="23" spans="2:10" s="9" customFormat="1" x14ac:dyDescent="0.2">
      <c r="B23" s="32"/>
      <c r="C23" s="89"/>
      <c r="D23" s="20" t="s">
        <v>257</v>
      </c>
      <c r="E23" s="182">
        <v>3794</v>
      </c>
      <c r="F23" s="167">
        <v>4207</v>
      </c>
      <c r="G23" s="215">
        <f t="shared" si="0"/>
        <v>-9.8169717138103181</v>
      </c>
      <c r="H23" s="182">
        <v>3794</v>
      </c>
      <c r="I23" s="167">
        <v>4207</v>
      </c>
      <c r="J23" s="215">
        <f t="shared" si="1"/>
        <v>-9.8169717138103181</v>
      </c>
    </row>
    <row r="24" spans="2:10" s="9" customFormat="1" x14ac:dyDescent="0.2">
      <c r="B24" s="32"/>
      <c r="C24" s="104" t="s">
        <v>258</v>
      </c>
      <c r="D24" s="20"/>
      <c r="E24" s="91"/>
      <c r="F24" s="165"/>
      <c r="G24" s="178"/>
      <c r="H24" s="91"/>
      <c r="I24" s="165"/>
      <c r="J24" s="178"/>
    </row>
    <row r="25" spans="2:10" s="9" customFormat="1" x14ac:dyDescent="0.2">
      <c r="B25" s="32" t="s">
        <v>25</v>
      </c>
      <c r="C25" s="89"/>
      <c r="D25" s="29" t="s">
        <v>259</v>
      </c>
      <c r="E25" s="93">
        <v>35</v>
      </c>
      <c r="F25" s="164">
        <v>67</v>
      </c>
      <c r="G25" s="215">
        <f t="shared" si="0"/>
        <v>-47.761194029850749</v>
      </c>
      <c r="H25" s="93">
        <v>35</v>
      </c>
      <c r="I25" s="164">
        <v>67</v>
      </c>
      <c r="J25" s="215">
        <f t="shared" ref="J25:J33" si="2">IF(AND(I25&gt; 0,H25&gt;0,H25&lt;=I25*6),H25/I25*100-100,"-")</f>
        <v>-47.761194029850749</v>
      </c>
    </row>
    <row r="26" spans="2:10" s="9" customFormat="1" x14ac:dyDescent="0.2">
      <c r="B26" s="32" t="s">
        <v>25</v>
      </c>
      <c r="C26" s="89"/>
      <c r="D26" s="20" t="s">
        <v>260</v>
      </c>
      <c r="E26" s="93">
        <v>584</v>
      </c>
      <c r="F26" s="164">
        <v>969</v>
      </c>
      <c r="G26" s="215">
        <f t="shared" ref="G26:G33" si="3">IF(AND(F26&gt; 0,E26&gt;0,E26&lt;=F26*6),E26/F26*100-100,"-")</f>
        <v>-39.731682146542823</v>
      </c>
      <c r="H26" s="93">
        <v>584</v>
      </c>
      <c r="I26" s="164">
        <v>969</v>
      </c>
      <c r="J26" s="215">
        <f t="shared" si="2"/>
        <v>-39.731682146542823</v>
      </c>
    </row>
    <row r="27" spans="2:10" s="9" customFormat="1" x14ac:dyDescent="0.2">
      <c r="B27" s="32" t="s">
        <v>25</v>
      </c>
      <c r="C27" s="89"/>
      <c r="D27" s="20" t="s">
        <v>261</v>
      </c>
      <c r="E27" s="93">
        <v>517</v>
      </c>
      <c r="F27" s="164">
        <v>928</v>
      </c>
      <c r="G27" s="215">
        <f t="shared" si="3"/>
        <v>-44.288793103448278</v>
      </c>
      <c r="H27" s="93">
        <v>517</v>
      </c>
      <c r="I27" s="164">
        <v>928</v>
      </c>
      <c r="J27" s="215">
        <f t="shared" si="2"/>
        <v>-44.288793103448278</v>
      </c>
    </row>
    <row r="28" spans="2:10" s="9" customFormat="1" x14ac:dyDescent="0.2">
      <c r="B28" s="32" t="s">
        <v>25</v>
      </c>
      <c r="C28" s="89"/>
      <c r="D28" s="20" t="s">
        <v>262</v>
      </c>
      <c r="E28" s="93">
        <v>121</v>
      </c>
      <c r="F28" s="164">
        <v>192</v>
      </c>
      <c r="G28" s="215">
        <f t="shared" si="3"/>
        <v>-36.979166666666664</v>
      </c>
      <c r="H28" s="93">
        <v>121</v>
      </c>
      <c r="I28" s="164">
        <v>192</v>
      </c>
      <c r="J28" s="215">
        <f t="shared" si="2"/>
        <v>-36.979166666666664</v>
      </c>
    </row>
    <row r="29" spans="2:10" s="9" customFormat="1" x14ac:dyDescent="0.2">
      <c r="B29" s="32" t="s">
        <v>25</v>
      </c>
      <c r="C29" s="104" t="s">
        <v>263</v>
      </c>
      <c r="D29" s="20"/>
      <c r="E29" s="91">
        <v>2046</v>
      </c>
      <c r="F29" s="165">
        <v>2081</v>
      </c>
      <c r="G29" s="215">
        <f t="shared" si="3"/>
        <v>-1.6818837097549277</v>
      </c>
      <c r="H29" s="91">
        <v>2046</v>
      </c>
      <c r="I29" s="165">
        <v>2081</v>
      </c>
      <c r="J29" s="215">
        <f t="shared" si="2"/>
        <v>-1.6818837097549277</v>
      </c>
    </row>
    <row r="30" spans="2:10" s="9" customFormat="1" x14ac:dyDescent="0.2">
      <c r="B30" s="148"/>
      <c r="C30" s="89"/>
      <c r="D30" s="20" t="s">
        <v>264</v>
      </c>
      <c r="E30" s="182">
        <v>419</v>
      </c>
      <c r="F30" s="167">
        <v>549</v>
      </c>
      <c r="G30" s="215">
        <f t="shared" si="3"/>
        <v>-23.679417122040064</v>
      </c>
      <c r="H30" s="182">
        <v>419</v>
      </c>
      <c r="I30" s="167">
        <v>549</v>
      </c>
      <c r="J30" s="215">
        <f t="shared" si="2"/>
        <v>-23.679417122040064</v>
      </c>
    </row>
    <row r="31" spans="2:10" s="9" customFormat="1" x14ac:dyDescent="0.2">
      <c r="B31" s="148" t="s">
        <v>25</v>
      </c>
      <c r="C31" s="179" t="s">
        <v>265</v>
      </c>
      <c r="D31" s="177"/>
      <c r="E31" s="182">
        <v>11554</v>
      </c>
      <c r="F31" s="167">
        <v>10836</v>
      </c>
      <c r="G31" s="215">
        <f t="shared" si="3"/>
        <v>6.6260612772240677</v>
      </c>
      <c r="H31" s="182">
        <v>11554</v>
      </c>
      <c r="I31" s="167">
        <v>10836</v>
      </c>
      <c r="J31" s="215">
        <f t="shared" si="2"/>
        <v>6.6260612772240677</v>
      </c>
    </row>
    <row r="32" spans="2:10" s="9" customFormat="1" x14ac:dyDescent="0.2">
      <c r="B32" s="32" t="s">
        <v>25</v>
      </c>
      <c r="C32" s="179" t="s">
        <v>266</v>
      </c>
      <c r="D32" s="177"/>
      <c r="E32" s="91">
        <v>2172</v>
      </c>
      <c r="F32" s="165">
        <v>1502</v>
      </c>
      <c r="G32" s="215">
        <f t="shared" si="3"/>
        <v>44.607190412782955</v>
      </c>
      <c r="H32" s="91">
        <v>2172</v>
      </c>
      <c r="I32" s="165">
        <v>1502</v>
      </c>
      <c r="J32" s="215">
        <f t="shared" si="2"/>
        <v>44.607190412782955</v>
      </c>
    </row>
    <row r="33" spans="2:10" s="9" customFormat="1" x14ac:dyDescent="0.2">
      <c r="B33" s="189" t="s">
        <v>34</v>
      </c>
      <c r="C33" s="82" t="s">
        <v>267</v>
      </c>
      <c r="D33" s="149"/>
      <c r="E33" s="75">
        <f>E10+E11+E12+E14+E15+E16+E17+E18+E19+E20+E21+E25+E26+E27+E28+E29+E31+E32</f>
        <v>66453</v>
      </c>
      <c r="F33" s="75">
        <f>F10+F11+F12+F14+F15+F16+F17+F18+F19+F20+F21+F25+F26+F27+F28+F29+F31+F32</f>
        <v>67352</v>
      </c>
      <c r="G33" s="214">
        <f t="shared" si="3"/>
        <v>-1.3347784772538347</v>
      </c>
      <c r="H33" s="75">
        <f>H10+H11+H12+H14+H15+H16+H17+H18+H19+H20+H21+H25+H26+H27+H28+H29+H31+H32</f>
        <v>66453</v>
      </c>
      <c r="I33" s="75">
        <f>I10+I11+I12+I14+I15+I16+I17+I18+I19+I20+I21+I25+I26+I27+I28+I29+I31+I32</f>
        <v>67352</v>
      </c>
      <c r="J33" s="214">
        <f t="shared" si="2"/>
        <v>-1.3347784772538347</v>
      </c>
    </row>
    <row r="34" spans="2:10" s="9" customFormat="1" ht="6.75" customHeight="1" x14ac:dyDescent="0.2">
      <c r="E34" s="155"/>
      <c r="F34" s="192"/>
      <c r="H34" s="155"/>
      <c r="I34" s="155"/>
      <c r="J34" s="155"/>
    </row>
    <row r="35" spans="2:10" x14ac:dyDescent="0.2">
      <c r="B35" s="293"/>
      <c r="C35" s="293"/>
      <c r="D35" s="293"/>
      <c r="E35" s="296"/>
      <c r="F35" s="292"/>
      <c r="G35" s="292"/>
      <c r="H35" s="296"/>
      <c r="I35" s="295"/>
      <c r="J35" s="131"/>
    </row>
    <row r="36" spans="2:10" x14ac:dyDescent="0.2">
      <c r="B36" s="292"/>
      <c r="E36" s="294"/>
      <c r="H36" s="295"/>
      <c r="I36" s="131"/>
      <c r="J36" s="131"/>
    </row>
    <row r="37" spans="2:10" x14ac:dyDescent="0.2">
      <c r="B37" s="292"/>
      <c r="E37" s="294"/>
      <c r="H37" s="295"/>
      <c r="I37" s="131"/>
      <c r="J37" s="131"/>
    </row>
    <row r="38" spans="2:10" x14ac:dyDescent="0.2">
      <c r="B38" s="292"/>
      <c r="E38" s="294"/>
      <c r="H38" s="295"/>
      <c r="I38" s="131"/>
      <c r="J38" s="131"/>
    </row>
    <row r="39" spans="2:10" ht="12.75" customHeight="1" x14ac:dyDescent="0.2">
      <c r="B39" s="292"/>
      <c r="E39" s="294"/>
      <c r="H39" s="295"/>
      <c r="I39" s="131"/>
      <c r="J39" s="131"/>
    </row>
    <row r="40" spans="2:10" ht="12.75" customHeight="1" x14ac:dyDescent="0.2">
      <c r="B40" s="292"/>
      <c r="E40" s="294"/>
      <c r="H40" s="295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zoomScale="115" zoomScaleNormal="115" workbookViewId="0">
      <selection activeCell="E42" sqref="E42"/>
    </sheetView>
  </sheetViews>
  <sheetFormatPr baseColWidth="10" defaultColWidth="0" defaultRowHeight="12.75" zeroHeight="1" x14ac:dyDescent="0.2"/>
  <cols>
    <col min="1" max="1" width="11.42578125" style="305" customWidth="1"/>
    <col min="2" max="2" width="0" style="305" hidden="1" customWidth="1"/>
    <col min="3" max="3" width="26.7109375" style="305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</row>
    <row r="2" spans="2:256" x14ac:dyDescent="0.2"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</row>
    <row r="3" spans="2:256" x14ac:dyDescent="0.2"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</row>
    <row r="4" spans="2:256" x14ac:dyDescent="0.2"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</row>
    <row r="5" spans="2:256" ht="23.25" x14ac:dyDescent="0.35">
      <c r="D5" s="305"/>
      <c r="E5" s="305"/>
      <c r="F5" s="309" t="str">
        <f>Deckblatt!D36</f>
        <v>Monat: Januar 2024</v>
      </c>
      <c r="G5" s="305"/>
      <c r="H5" s="305"/>
      <c r="I5" s="305"/>
      <c r="J5" s="305"/>
      <c r="K5" s="305"/>
      <c r="L5" s="305"/>
      <c r="M5" s="305"/>
      <c r="N5" s="305"/>
    </row>
    <row r="6" spans="2:256" x14ac:dyDescent="0.2"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</row>
    <row r="7" spans="2:256" hidden="1" x14ac:dyDescent="0.2">
      <c r="D7" s="305"/>
      <c r="E7" s="305">
        <v>1</v>
      </c>
      <c r="F7" s="305"/>
      <c r="G7" s="305"/>
      <c r="H7" s="305"/>
      <c r="I7" s="305"/>
      <c r="J7" s="305"/>
      <c r="K7" s="305"/>
      <c r="L7" s="305"/>
      <c r="M7" s="305"/>
      <c r="N7" s="305"/>
    </row>
    <row r="8" spans="2:256" x14ac:dyDescent="0.2"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</row>
    <row r="9" spans="2:256" x14ac:dyDescent="0.2"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</row>
    <row r="10" spans="2:256" x14ac:dyDescent="0.2"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</row>
    <row r="11" spans="2:256" ht="12.75" customHeight="1" x14ac:dyDescent="0.2"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5"/>
      <c r="BF11" s="305"/>
      <c r="BG11" s="305"/>
      <c r="BH11" s="305"/>
      <c r="BI11" s="305"/>
      <c r="BJ11" s="305"/>
      <c r="BK11" s="305"/>
      <c r="BL11" s="305"/>
      <c r="BM11" s="305"/>
      <c r="BN11" s="305"/>
      <c r="BO11" s="305"/>
      <c r="BP11" s="305"/>
      <c r="BQ11" s="305"/>
      <c r="BR11" s="305"/>
      <c r="BS11" s="305"/>
      <c r="BT11" s="305"/>
      <c r="BU11" s="305"/>
      <c r="BV11" s="305"/>
      <c r="BW11" s="305"/>
      <c r="BX11" s="305"/>
      <c r="BY11" s="305"/>
      <c r="BZ11" s="305"/>
      <c r="CA11" s="305"/>
      <c r="CB11" s="305"/>
      <c r="CC11" s="305"/>
      <c r="CD11" s="305"/>
      <c r="CE11" s="305"/>
      <c r="CF11" s="305"/>
      <c r="CG11" s="305"/>
      <c r="CH11" s="305"/>
      <c r="CI11" s="305"/>
      <c r="CJ11" s="305"/>
      <c r="CK11" s="305"/>
      <c r="CL11" s="305"/>
      <c r="CM11" s="305"/>
      <c r="CN11" s="305"/>
      <c r="CO11" s="305"/>
      <c r="CP11" s="305"/>
      <c r="CQ11" s="305"/>
      <c r="CR11" s="305"/>
      <c r="CS11" s="305"/>
      <c r="CT11" s="305"/>
      <c r="CU11" s="305"/>
      <c r="CV11" s="305"/>
      <c r="CW11" s="305"/>
      <c r="CX11" s="305"/>
      <c r="CY11" s="305"/>
      <c r="CZ11" s="305"/>
      <c r="DA11" s="305"/>
      <c r="DB11" s="305"/>
      <c r="DC11" s="305"/>
      <c r="DD11" s="305"/>
      <c r="DE11" s="305"/>
      <c r="DF11" s="305"/>
      <c r="DG11" s="305"/>
      <c r="DH11" s="305"/>
      <c r="DI11" s="305"/>
      <c r="DJ11" s="305"/>
      <c r="DK11" s="305"/>
      <c r="DL11" s="305"/>
      <c r="DM11" s="305"/>
      <c r="DN11" s="305"/>
      <c r="DO11" s="305"/>
      <c r="DP11" s="305"/>
      <c r="DQ11" s="305"/>
      <c r="DR11" s="305"/>
      <c r="DS11" s="305"/>
      <c r="DT11" s="305"/>
      <c r="DU11" s="305"/>
      <c r="DV11" s="305"/>
      <c r="DW11" s="305"/>
      <c r="DX11" s="305"/>
      <c r="DY11" s="305"/>
      <c r="DZ11" s="305"/>
      <c r="EA11" s="305"/>
      <c r="EB11" s="305"/>
      <c r="EC11" s="305"/>
      <c r="ED11" s="305"/>
      <c r="EE11" s="305"/>
      <c r="EF11" s="305"/>
      <c r="EG11" s="305"/>
      <c r="EH11" s="305"/>
      <c r="EI11" s="305"/>
      <c r="EJ11" s="305"/>
      <c r="EK11" s="305"/>
      <c r="EL11" s="305"/>
      <c r="EM11" s="305"/>
      <c r="EN11" s="305"/>
      <c r="EO11" s="305"/>
      <c r="EP11" s="305"/>
      <c r="EQ11" s="305"/>
      <c r="ER11" s="305"/>
      <c r="ES11" s="305"/>
      <c r="ET11" s="305"/>
      <c r="EU11" s="305"/>
      <c r="EV11" s="305"/>
      <c r="EW11" s="305"/>
      <c r="EX11" s="305"/>
      <c r="EY11" s="305"/>
      <c r="EZ11" s="305"/>
      <c r="FA11" s="305"/>
      <c r="FB11" s="305"/>
      <c r="FC11" s="305"/>
      <c r="FD11" s="305"/>
      <c r="FE11" s="305"/>
      <c r="FF11" s="305"/>
      <c r="FG11" s="305"/>
      <c r="FH11" s="305"/>
      <c r="FI11" s="305"/>
      <c r="FJ11" s="305"/>
      <c r="FK11" s="305"/>
      <c r="FL11" s="305"/>
      <c r="FM11" s="305"/>
      <c r="FN11" s="305"/>
      <c r="FO11" s="305"/>
      <c r="FP11" s="305"/>
      <c r="FQ11" s="305"/>
      <c r="FR11" s="305"/>
      <c r="FS11" s="305"/>
      <c r="FT11" s="305"/>
      <c r="FU11" s="305"/>
      <c r="FV11" s="305"/>
      <c r="FW11" s="305"/>
      <c r="FX11" s="305"/>
      <c r="FY11" s="305"/>
      <c r="FZ11" s="305"/>
      <c r="GA11" s="305"/>
      <c r="GB11" s="305"/>
      <c r="GC11" s="305"/>
      <c r="GD11" s="305"/>
      <c r="GE11" s="305"/>
      <c r="GF11" s="305"/>
      <c r="GG11" s="305"/>
      <c r="GH11" s="305"/>
      <c r="GI11" s="305"/>
      <c r="GJ11" s="305"/>
      <c r="GK11" s="305"/>
      <c r="GL11" s="305"/>
      <c r="GM11" s="305"/>
      <c r="GN11" s="305"/>
      <c r="GO11" s="305"/>
      <c r="GP11" s="305"/>
      <c r="GQ11" s="305"/>
      <c r="GR11" s="305"/>
      <c r="GS11" s="305"/>
      <c r="GT11" s="305"/>
      <c r="GU11" s="305"/>
      <c r="GV11" s="305"/>
      <c r="GW11" s="305"/>
      <c r="GX11" s="305"/>
      <c r="GY11" s="305"/>
      <c r="GZ11" s="305"/>
      <c r="HA11" s="305"/>
      <c r="HB11" s="305"/>
      <c r="HC11" s="305"/>
      <c r="HD11" s="305"/>
      <c r="HE11" s="305"/>
      <c r="HF11" s="305"/>
      <c r="HG11" s="305"/>
      <c r="HH11" s="305"/>
      <c r="HI11" s="305"/>
      <c r="HJ11" s="305"/>
      <c r="HK11" s="305"/>
      <c r="HL11" s="305"/>
      <c r="HM11" s="305"/>
      <c r="HN11" s="305"/>
      <c r="HO11" s="305"/>
      <c r="HP11" s="305"/>
      <c r="HQ11" s="305"/>
      <c r="HR11" s="305"/>
      <c r="HS11" s="305"/>
      <c r="HT11" s="305"/>
      <c r="HU11" s="305"/>
      <c r="HV11" s="305"/>
      <c r="HW11" s="305"/>
      <c r="HX11" s="305"/>
      <c r="HY11" s="305"/>
      <c r="HZ11" s="305"/>
      <c r="IA11" s="305"/>
      <c r="IB11" s="305"/>
      <c r="IC11" s="305"/>
      <c r="ID11" s="305"/>
      <c r="IE11" s="305"/>
      <c r="IF11" s="305"/>
      <c r="IG11" s="305"/>
      <c r="IH11" s="305"/>
      <c r="II11" s="305"/>
      <c r="IJ11" s="305"/>
      <c r="IK11" s="305"/>
      <c r="IL11" s="305"/>
      <c r="IM11" s="305"/>
      <c r="IN11" s="305"/>
      <c r="IO11" s="305"/>
      <c r="IP11" s="305"/>
      <c r="IQ11" s="305"/>
      <c r="IR11" s="305"/>
      <c r="IS11" s="305"/>
      <c r="IT11" s="305"/>
      <c r="IU11" s="305"/>
      <c r="IV11" s="305"/>
    </row>
    <row r="12" spans="2:256" x14ac:dyDescent="0.2">
      <c r="D12" s="302"/>
      <c r="E12" s="302"/>
      <c r="F12" s="302"/>
      <c r="G12" s="302"/>
      <c r="H12" s="302"/>
      <c r="I12" s="302"/>
      <c r="J12" s="302"/>
      <c r="K12" s="306"/>
      <c r="L12" s="306"/>
      <c r="M12" s="306"/>
      <c r="N12" s="306"/>
    </row>
    <row r="13" spans="2:256" ht="23.25" x14ac:dyDescent="0.35">
      <c r="D13" s="302"/>
      <c r="E13" s="303" t="str">
        <f>INDEX(rP1.Überschrift,B15,E7)</f>
        <v>Inhaltsverzeichnis der "Amtlichen Mineralöldaten"</v>
      </c>
      <c r="F13" s="308"/>
      <c r="G13" s="308"/>
      <c r="H13" s="308"/>
      <c r="I13" s="302"/>
      <c r="J13" s="302"/>
      <c r="K13" s="306"/>
      <c r="L13" s="306"/>
      <c r="M13" s="306"/>
      <c r="N13" s="306"/>
    </row>
    <row r="14" spans="2:256" x14ac:dyDescent="0.2">
      <c r="D14" s="302"/>
      <c r="E14" s="302"/>
      <c r="F14" s="302"/>
      <c r="G14" s="302"/>
      <c r="H14" s="302"/>
      <c r="I14" s="302"/>
      <c r="J14" s="302"/>
      <c r="K14" s="306"/>
      <c r="L14" s="306"/>
      <c r="M14" s="306"/>
      <c r="N14" s="306"/>
    </row>
    <row r="15" spans="2:256" ht="15" customHeight="1" x14ac:dyDescent="0.2">
      <c r="B15" s="305">
        <v>1</v>
      </c>
      <c r="D15" s="302"/>
      <c r="E15" s="302" t="s">
        <v>287</v>
      </c>
      <c r="F15" s="304" t="str">
        <f t="shared" ref="F15:F35" si="0">INDEX(rP1.Inhalte,$B15,$E$7)</f>
        <v>Förderung und Zugang von deutschem Rohöl</v>
      </c>
      <c r="G15" s="302"/>
      <c r="H15" s="302"/>
      <c r="I15" s="302"/>
      <c r="J15" s="302"/>
      <c r="K15" s="306"/>
      <c r="L15" s="306"/>
      <c r="M15" s="306"/>
      <c r="N15" s="306"/>
    </row>
    <row r="16" spans="2:256" ht="15" customHeight="1" x14ac:dyDescent="0.2">
      <c r="B16" s="305">
        <v>2</v>
      </c>
      <c r="D16" s="302"/>
      <c r="E16" s="302" t="s">
        <v>288</v>
      </c>
      <c r="F16" s="304" t="str">
        <f t="shared" si="0"/>
        <v>Primäraufkommen von Rohöl aus Einfuhr und deutscher Förderung</v>
      </c>
      <c r="G16" s="302"/>
      <c r="H16" s="302"/>
      <c r="I16" s="302"/>
      <c r="J16" s="302"/>
      <c r="K16" s="306"/>
      <c r="L16" s="306"/>
      <c r="M16" s="306"/>
      <c r="N16" s="306"/>
    </row>
    <row r="17" spans="2:14" ht="15" customHeight="1" x14ac:dyDescent="0.2">
      <c r="B17" s="305">
        <v>3</v>
      </c>
      <c r="D17" s="302"/>
      <c r="E17" s="302" t="s">
        <v>289</v>
      </c>
      <c r="F17" s="304" t="str">
        <f t="shared" si="0"/>
        <v>Grenzübergangspreise der Einfuhr von Rohöl nach Ursprungsländern</v>
      </c>
      <c r="G17" s="302"/>
      <c r="H17" s="302"/>
      <c r="I17" s="302"/>
      <c r="J17" s="302"/>
      <c r="K17" s="306"/>
      <c r="L17" s="306"/>
      <c r="M17" s="306"/>
      <c r="N17" s="306"/>
    </row>
    <row r="18" spans="2:14" ht="15" customHeight="1" x14ac:dyDescent="0.2">
      <c r="B18" s="305">
        <v>4</v>
      </c>
      <c r="D18" s="302"/>
      <c r="E18" s="302" t="s">
        <v>290</v>
      </c>
      <c r="F18" s="304" t="str">
        <f t="shared" si="0"/>
        <v>Verarbeitung von Rohöl und anderen Wiedereinsatzstoffen in Raffinerien</v>
      </c>
      <c r="G18" s="302"/>
      <c r="H18" s="302"/>
      <c r="I18" s="302"/>
      <c r="J18" s="302"/>
      <c r="K18" s="306"/>
      <c r="L18" s="306"/>
      <c r="M18" s="306"/>
      <c r="N18" s="306"/>
    </row>
    <row r="19" spans="2:14" ht="15" customHeight="1" x14ac:dyDescent="0.2">
      <c r="B19" s="305">
        <v>5</v>
      </c>
      <c r="D19" s="302"/>
      <c r="E19" s="302" t="s">
        <v>291</v>
      </c>
      <c r="F19" s="304" t="str">
        <f t="shared" si="0"/>
        <v>Gesamtaufkommen von Mineralölprodukten</v>
      </c>
      <c r="G19" s="302"/>
      <c r="H19" s="302"/>
      <c r="I19" s="302"/>
      <c r="J19" s="302"/>
      <c r="K19" s="306"/>
      <c r="L19" s="306"/>
      <c r="M19" s="306"/>
      <c r="N19" s="306"/>
    </row>
    <row r="20" spans="2:14" ht="15" customHeight="1" x14ac:dyDescent="0.2">
      <c r="B20" s="305">
        <v>6</v>
      </c>
      <c r="D20" s="302"/>
      <c r="E20" s="302" t="s">
        <v>297</v>
      </c>
      <c r="F20" s="304" t="str">
        <f t="shared" si="0"/>
        <v>Entwicklung der Bruttoraffinerieerzeugung</v>
      </c>
      <c r="G20" s="302"/>
      <c r="H20" s="302"/>
      <c r="I20" s="302"/>
      <c r="J20" s="302"/>
      <c r="K20" s="306"/>
      <c r="L20" s="306"/>
      <c r="M20" s="306"/>
      <c r="N20" s="306"/>
    </row>
    <row r="21" spans="2:14" ht="15" customHeight="1" x14ac:dyDescent="0.2">
      <c r="B21" s="305">
        <v>7</v>
      </c>
      <c r="D21" s="302"/>
      <c r="E21" s="302" t="s">
        <v>298</v>
      </c>
      <c r="F21" s="304" t="str">
        <f t="shared" si="0"/>
        <v>Entwicklung der Einfuhr</v>
      </c>
      <c r="G21" s="302"/>
      <c r="H21" s="302"/>
      <c r="I21" s="302"/>
      <c r="J21" s="302"/>
      <c r="K21" s="306"/>
      <c r="L21" s="306"/>
      <c r="M21" s="306"/>
      <c r="N21" s="306"/>
    </row>
    <row r="22" spans="2:14" ht="15" customHeight="1" x14ac:dyDescent="0.2">
      <c r="B22" s="305">
        <v>8</v>
      </c>
      <c r="D22" s="302"/>
      <c r="E22" s="302" t="s">
        <v>299</v>
      </c>
      <c r="F22" s="304" t="str">
        <f t="shared" si="0"/>
        <v>Entwicklung der Abgänge zum Wiedereinsatz</v>
      </c>
      <c r="G22" s="302"/>
      <c r="H22" s="302"/>
      <c r="I22" s="302"/>
      <c r="J22" s="302"/>
      <c r="K22" s="306"/>
      <c r="L22" s="306"/>
      <c r="M22" s="306"/>
      <c r="N22" s="306"/>
    </row>
    <row r="23" spans="2:14" ht="15" customHeight="1" x14ac:dyDescent="0.2">
      <c r="B23" s="305">
        <v>9</v>
      </c>
      <c r="D23" s="302"/>
      <c r="E23" s="302" t="s">
        <v>300</v>
      </c>
      <c r="F23" s="304" t="str">
        <f t="shared" si="0"/>
        <v>Gesamtaufkommen von Mineralölprodukten (Jahr)</v>
      </c>
      <c r="G23" s="302"/>
      <c r="H23" s="302"/>
      <c r="I23" s="302"/>
      <c r="J23" s="302"/>
      <c r="K23" s="306"/>
      <c r="L23" s="306"/>
      <c r="M23" s="306"/>
      <c r="N23" s="306"/>
    </row>
    <row r="24" spans="2:14" ht="15" customHeight="1" x14ac:dyDescent="0.2">
      <c r="B24" s="305">
        <v>10</v>
      </c>
      <c r="D24" s="302"/>
      <c r="E24" s="302" t="s">
        <v>292</v>
      </c>
      <c r="F24" s="304" t="str">
        <f t="shared" si="0"/>
        <v>Abgänge und Inlandsablieferungen von Mineralölprodukten</v>
      </c>
      <c r="G24" s="302"/>
      <c r="H24" s="302"/>
      <c r="I24" s="302"/>
      <c r="J24" s="302"/>
      <c r="K24" s="306"/>
      <c r="L24" s="306"/>
      <c r="M24" s="306"/>
      <c r="N24" s="306"/>
    </row>
    <row r="25" spans="2:14" ht="15" customHeight="1" x14ac:dyDescent="0.2">
      <c r="B25" s="305">
        <v>11</v>
      </c>
      <c r="D25" s="302"/>
      <c r="E25" s="302" t="s">
        <v>301</v>
      </c>
      <c r="F25" s="304" t="str">
        <f t="shared" si="0"/>
        <v>Entwicklung der Ausfuhr</v>
      </c>
      <c r="G25" s="302"/>
      <c r="H25" s="302"/>
      <c r="I25" s="302"/>
      <c r="J25" s="302"/>
      <c r="K25" s="306"/>
      <c r="L25" s="306"/>
      <c r="M25" s="306"/>
      <c r="N25" s="306"/>
    </row>
    <row r="26" spans="2:14" ht="15" customHeight="1" x14ac:dyDescent="0.2">
      <c r="B26" s="305">
        <v>12</v>
      </c>
      <c r="D26" s="302"/>
      <c r="E26" s="302" t="s">
        <v>302</v>
      </c>
      <c r="F26" s="304" t="str">
        <f t="shared" si="0"/>
        <v>Entwicklung der Bunkerungen für die internationale Schiffahrt</v>
      </c>
      <c r="G26" s="302"/>
      <c r="H26" s="302"/>
      <c r="I26" s="302"/>
      <c r="J26" s="302"/>
      <c r="K26" s="306"/>
      <c r="L26" s="306"/>
      <c r="M26" s="306"/>
      <c r="N26" s="306"/>
    </row>
    <row r="27" spans="2:14" ht="15" customHeight="1" x14ac:dyDescent="0.2">
      <c r="B27" s="305">
        <v>13</v>
      </c>
      <c r="D27" s="302"/>
      <c r="E27" s="302" t="s">
        <v>303</v>
      </c>
      <c r="F27" s="304" t="str">
        <f t="shared" si="0"/>
        <v>Entwicklung der Inlandsablieferungen</v>
      </c>
      <c r="G27" s="302"/>
      <c r="H27" s="302"/>
      <c r="I27" s="302"/>
      <c r="J27" s="302"/>
      <c r="K27" s="306"/>
      <c r="L27" s="306"/>
      <c r="M27" s="306"/>
      <c r="N27" s="306"/>
    </row>
    <row r="28" spans="2:14" ht="15" customHeight="1" x14ac:dyDescent="0.2">
      <c r="B28" s="305">
        <v>14</v>
      </c>
      <c r="D28" s="302"/>
      <c r="E28" s="302" t="s">
        <v>304</v>
      </c>
      <c r="F28" s="304" t="str">
        <f t="shared" si="0"/>
        <v>Abgänge und Inlandsablieferungen von Mineralölprodukten</v>
      </c>
      <c r="G28" s="302"/>
      <c r="H28" s="302"/>
      <c r="I28" s="302"/>
      <c r="J28" s="302"/>
      <c r="K28" s="306"/>
      <c r="L28" s="306"/>
      <c r="M28" s="306"/>
      <c r="N28" s="306"/>
    </row>
    <row r="29" spans="2:14" ht="15" customHeight="1" x14ac:dyDescent="0.2">
      <c r="B29" s="305">
        <v>15</v>
      </c>
      <c r="D29" s="302"/>
      <c r="E29" s="302" t="s">
        <v>293</v>
      </c>
      <c r="F29" s="304" t="str">
        <f t="shared" si="0"/>
        <v>Inlandsablieferungen nach ausgewählten Verwendungssektoren</v>
      </c>
      <c r="G29" s="302"/>
      <c r="H29" s="302"/>
      <c r="I29" s="302"/>
      <c r="J29" s="302"/>
      <c r="K29" s="306"/>
      <c r="L29" s="306"/>
      <c r="M29" s="306"/>
      <c r="N29" s="306"/>
    </row>
    <row r="30" spans="2:14" ht="15" customHeight="1" x14ac:dyDescent="0.2">
      <c r="B30" s="305">
        <v>16</v>
      </c>
      <c r="D30" s="302"/>
      <c r="E30" s="302" t="s">
        <v>305</v>
      </c>
      <c r="F30" s="304" t="str">
        <f t="shared" si="0"/>
        <v>Inlandsablieferungen nach ausgewählten Verwendungssektoren (Jahr)</v>
      </c>
      <c r="G30" s="302"/>
      <c r="H30" s="302"/>
      <c r="I30" s="302"/>
      <c r="J30" s="302"/>
      <c r="K30" s="306"/>
      <c r="L30" s="306"/>
      <c r="M30" s="306"/>
      <c r="N30" s="306"/>
    </row>
    <row r="31" spans="2:14" ht="15" customHeight="1" x14ac:dyDescent="0.2">
      <c r="B31" s="305">
        <v>17</v>
      </c>
      <c r="D31" s="302"/>
      <c r="E31" s="302" t="s">
        <v>294</v>
      </c>
      <c r="F31" s="304" t="str">
        <f t="shared" si="0"/>
        <v>Eigentumsendbestand im In- und Ausland</v>
      </c>
      <c r="G31" s="302"/>
      <c r="H31" s="302"/>
      <c r="I31" s="302"/>
      <c r="J31" s="302"/>
      <c r="K31" s="306"/>
      <c r="L31" s="306"/>
      <c r="M31" s="306"/>
      <c r="N31" s="306"/>
    </row>
    <row r="32" spans="2:14" ht="15" customHeight="1" x14ac:dyDescent="0.2">
      <c r="B32" s="305">
        <v>18</v>
      </c>
      <c r="D32" s="302"/>
      <c r="E32" s="302" t="s">
        <v>295</v>
      </c>
      <c r="F32" s="304" t="str">
        <f t="shared" si="0"/>
        <v>Beimischung von Biozusatzstoffen in Mineralölprodukten im Inland</v>
      </c>
      <c r="G32" s="302"/>
      <c r="H32" s="302"/>
      <c r="I32" s="302"/>
      <c r="J32" s="302"/>
      <c r="K32" s="306"/>
      <c r="L32" s="306"/>
      <c r="M32" s="306"/>
      <c r="N32" s="306"/>
    </row>
    <row r="33" spans="2:14" ht="15" customHeight="1" x14ac:dyDescent="0.2">
      <c r="B33" s="305">
        <v>19</v>
      </c>
      <c r="D33" s="302"/>
      <c r="E33" s="302" t="s">
        <v>296</v>
      </c>
      <c r="F33" s="304" t="str">
        <f t="shared" si="0"/>
        <v>Raffinerieerzeugung, Einfuhr, Ausfuhr und Inlandsablieferungen von Schmierstoffen</v>
      </c>
      <c r="G33" s="302"/>
      <c r="H33" s="302"/>
      <c r="I33" s="302"/>
      <c r="J33" s="302"/>
      <c r="K33" s="306"/>
      <c r="L33" s="306"/>
      <c r="M33" s="306"/>
      <c r="N33" s="306"/>
    </row>
    <row r="34" spans="2:14" ht="15" customHeight="1" x14ac:dyDescent="0.2">
      <c r="B34" s="305">
        <v>20</v>
      </c>
      <c r="D34" s="302"/>
      <c r="E34" s="302" t="s">
        <v>306</v>
      </c>
      <c r="F34" s="304" t="str">
        <f t="shared" si="0"/>
        <v>Entwicklung der Inlandsablieferungen von Schmierstoffen</v>
      </c>
      <c r="G34" s="302"/>
      <c r="H34" s="302"/>
      <c r="I34" s="302"/>
      <c r="J34" s="302"/>
      <c r="K34" s="306"/>
      <c r="L34" s="306"/>
      <c r="M34" s="306"/>
      <c r="N34" s="306"/>
    </row>
    <row r="35" spans="2:14" ht="15" customHeight="1" x14ac:dyDescent="0.2">
      <c r="B35" s="305">
        <v>21</v>
      </c>
      <c r="D35" s="302"/>
      <c r="E35" s="302" t="s">
        <v>307</v>
      </c>
      <c r="F35" s="304" t="str">
        <f t="shared" si="0"/>
        <v>Raffinerieerzeugung, Einfuhr, Ausfuhr und Inlandsablieferungen von Schmierstoffen (Jahr)</v>
      </c>
      <c r="G35" s="302"/>
      <c r="H35" s="302"/>
      <c r="I35" s="302"/>
      <c r="J35" s="302"/>
      <c r="K35" s="306"/>
      <c r="L35" s="306"/>
      <c r="M35" s="306"/>
      <c r="N35" s="306"/>
    </row>
    <row r="36" spans="2:14" x14ac:dyDescent="0.2">
      <c r="D36" s="302"/>
      <c r="E36" s="302"/>
      <c r="F36" s="302"/>
      <c r="G36" s="302"/>
      <c r="H36" s="302"/>
      <c r="I36" s="302"/>
      <c r="J36" s="302"/>
      <c r="K36" s="306"/>
      <c r="L36" s="306"/>
      <c r="M36" s="306"/>
      <c r="N36" s="306"/>
    </row>
    <row r="37" spans="2:14" x14ac:dyDescent="0.2">
      <c r="D37" s="302"/>
      <c r="E37" s="302"/>
      <c r="F37" s="302"/>
      <c r="G37" s="302"/>
      <c r="H37" s="302"/>
      <c r="I37" s="302"/>
      <c r="J37" s="302"/>
      <c r="K37" s="306"/>
      <c r="L37" s="306"/>
      <c r="M37" s="306"/>
      <c r="N37" s="306"/>
    </row>
    <row r="38" spans="2:14" x14ac:dyDescent="0.2">
      <c r="D38" s="302"/>
      <c r="E38" s="302"/>
      <c r="F38" s="302"/>
      <c r="G38" s="302"/>
      <c r="H38" s="302"/>
      <c r="I38" s="302"/>
      <c r="J38" s="302"/>
      <c r="K38" s="306"/>
      <c r="L38" s="306"/>
      <c r="M38" s="306"/>
      <c r="N38" s="306"/>
    </row>
    <row r="39" spans="2:14" x14ac:dyDescent="0.2">
      <c r="D39" s="344" t="s">
        <v>360</v>
      </c>
      <c r="E39" s="306" t="s">
        <v>361</v>
      </c>
      <c r="F39" s="306"/>
      <c r="G39" s="306"/>
      <c r="H39" s="306"/>
      <c r="I39" s="306"/>
      <c r="J39" s="306"/>
      <c r="K39" s="306"/>
      <c r="L39" s="306"/>
      <c r="M39" s="306"/>
      <c r="N39" s="306"/>
    </row>
    <row r="40" spans="2:14" x14ac:dyDescent="0.2">
      <c r="D40" s="306"/>
      <c r="E40" s="306" t="s">
        <v>362</v>
      </c>
      <c r="F40" s="306"/>
      <c r="G40" s="306"/>
      <c r="H40" s="306"/>
      <c r="I40" s="306"/>
      <c r="J40" s="306"/>
      <c r="K40" s="306"/>
      <c r="L40" s="306"/>
      <c r="M40" s="306"/>
      <c r="N40" s="306"/>
    </row>
    <row r="41" spans="2:14" x14ac:dyDescent="0.2">
      <c r="D41" s="306"/>
      <c r="E41" s="306" t="s">
        <v>363</v>
      </c>
      <c r="F41" s="306"/>
      <c r="G41" s="306"/>
      <c r="H41" s="306"/>
      <c r="I41" s="306"/>
      <c r="J41" s="306"/>
      <c r="K41" s="306"/>
      <c r="L41" s="306"/>
      <c r="M41" s="306"/>
      <c r="N41" s="306"/>
    </row>
    <row r="42" spans="2:14" x14ac:dyDescent="0.2"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</row>
    <row r="43" spans="2:14" x14ac:dyDescent="0.2"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</row>
    <row r="44" spans="2:14" x14ac:dyDescent="0.2"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</row>
    <row r="45" spans="2:14" x14ac:dyDescent="0.2"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</row>
    <row r="46" spans="2:14" x14ac:dyDescent="0.2"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</row>
    <row r="47" spans="2:14" x14ac:dyDescent="0.2"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</row>
    <row r="48" spans="2:14" x14ac:dyDescent="0.2"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</row>
    <row r="49" spans="4:14" x14ac:dyDescent="0.2"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</row>
    <row r="50" spans="4:14" x14ac:dyDescent="0.2"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</row>
    <row r="51" spans="4:14" x14ac:dyDescent="0.2"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7" fitToHeight="0" orientation="landscape" r:id="rId1"/>
  <headerFooter>
    <oddHeader>&amp;R26.3.2024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325</v>
      </c>
      <c r="L11" t="s">
        <v>336</v>
      </c>
      <c r="M11" t="s">
        <v>331</v>
      </c>
      <c r="N11" t="s">
        <v>332</v>
      </c>
      <c r="O11" t="s">
        <v>335</v>
      </c>
    </row>
    <row r="13" spans="11:15" ht="14.25" x14ac:dyDescent="0.25">
      <c r="K13" t="s">
        <v>308</v>
      </c>
      <c r="L13" t="s">
        <v>286</v>
      </c>
      <c r="M13" t="s">
        <v>330</v>
      </c>
      <c r="N13" s="310" t="s">
        <v>333</v>
      </c>
      <c r="O13" t="s">
        <v>1</v>
      </c>
    </row>
    <row r="14" spans="11:15" x14ac:dyDescent="0.2">
      <c r="K14" t="s">
        <v>309</v>
      </c>
      <c r="L14" t="s">
        <v>332</v>
      </c>
      <c r="O14" t="s">
        <v>2</v>
      </c>
    </row>
    <row r="15" spans="11:15" x14ac:dyDescent="0.2">
      <c r="K15" t="s">
        <v>310</v>
      </c>
      <c r="O15" t="s">
        <v>334</v>
      </c>
    </row>
    <row r="16" spans="11:15" x14ac:dyDescent="0.2">
      <c r="K16" t="s">
        <v>311</v>
      </c>
      <c r="O16" t="str">
        <f>"Monat: " &amp; 'Tab 1'!B1</f>
        <v>Monat: Januar 2024</v>
      </c>
    </row>
    <row r="17" spans="11:15" x14ac:dyDescent="0.2">
      <c r="K17" t="s">
        <v>312</v>
      </c>
      <c r="O17" t="s">
        <v>283</v>
      </c>
    </row>
    <row r="18" spans="11:15" x14ac:dyDescent="0.2">
      <c r="K18" t="s">
        <v>313</v>
      </c>
      <c r="O18" t="s">
        <v>269</v>
      </c>
    </row>
    <row r="19" spans="11:15" x14ac:dyDescent="0.2">
      <c r="K19" t="s">
        <v>323</v>
      </c>
      <c r="O19" t="s">
        <v>270</v>
      </c>
    </row>
    <row r="20" spans="11:15" x14ac:dyDescent="0.2">
      <c r="K20" t="s">
        <v>314</v>
      </c>
      <c r="O20" t="s">
        <v>271</v>
      </c>
    </row>
    <row r="21" spans="11:15" x14ac:dyDescent="0.2">
      <c r="K21" t="s">
        <v>327</v>
      </c>
      <c r="O21" t="s">
        <v>337</v>
      </c>
    </row>
    <row r="22" spans="11:15" x14ac:dyDescent="0.2">
      <c r="K22" t="s">
        <v>315</v>
      </c>
      <c r="O22" t="s">
        <v>1</v>
      </c>
    </row>
    <row r="23" spans="11:15" x14ac:dyDescent="0.2">
      <c r="K23" t="s">
        <v>316</v>
      </c>
      <c r="O23" t="s">
        <v>4</v>
      </c>
    </row>
    <row r="24" spans="11:15" x14ac:dyDescent="0.2">
      <c r="K24" t="s">
        <v>317</v>
      </c>
    </row>
    <row r="25" spans="11:15" x14ac:dyDescent="0.2">
      <c r="K25" t="s">
        <v>318</v>
      </c>
    </row>
    <row r="26" spans="11:15" x14ac:dyDescent="0.2">
      <c r="K26" t="s">
        <v>315</v>
      </c>
    </row>
    <row r="27" spans="11:15" x14ac:dyDescent="0.2">
      <c r="K27" t="s">
        <v>319</v>
      </c>
    </row>
    <row r="28" spans="11:15" x14ac:dyDescent="0.2">
      <c r="K28" t="s">
        <v>328</v>
      </c>
    </row>
    <row r="29" spans="11:15" x14ac:dyDescent="0.2">
      <c r="K29" t="s">
        <v>320</v>
      </c>
    </row>
    <row r="30" spans="11:15" x14ac:dyDescent="0.2">
      <c r="K30" t="s">
        <v>349</v>
      </c>
    </row>
    <row r="31" spans="11:15" x14ac:dyDescent="0.2">
      <c r="K31" t="s">
        <v>321</v>
      </c>
    </row>
    <row r="32" spans="11:15" x14ac:dyDescent="0.2">
      <c r="K32" t="s">
        <v>322</v>
      </c>
    </row>
    <row r="33" spans="11:11" x14ac:dyDescent="0.2">
      <c r="K33" t="s">
        <v>329</v>
      </c>
    </row>
    <row r="34" spans="11:11" x14ac:dyDescent="0.2">
      <c r="K34" t="s">
        <v>324</v>
      </c>
    </row>
    <row r="35" spans="11:11" x14ac:dyDescent="0.2">
      <c r="K35" t="s">
        <v>326</v>
      </c>
    </row>
  </sheetData>
  <pageMargins left="0.7" right="0.7" top="0.78740157499999996" bottom="0.78740157499999996" header="0.3" footer="0.3"/>
  <pageSetup paperSize="9" orientation="portrait" r:id="rId1"/>
  <headerFooter>
    <oddHeader>&amp;R26.3.2024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26" sqref="B26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194" t="s">
        <v>353</v>
      </c>
      <c r="C1" s="5"/>
      <c r="D1" s="6"/>
      <c r="E1" s="6"/>
      <c r="F1" s="6"/>
      <c r="G1" s="7"/>
      <c r="H1" s="6"/>
      <c r="I1" s="6"/>
      <c r="J1" s="6"/>
      <c r="K1" s="299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5" t="s">
        <v>355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25</v>
      </c>
      <c r="C11" s="10"/>
      <c r="D11" s="42" t="s">
        <v>26</v>
      </c>
      <c r="E11" s="43">
        <v>1</v>
      </c>
      <c r="F11" s="200">
        <v>0</v>
      </c>
      <c r="G11" s="44">
        <v>793</v>
      </c>
      <c r="H11" s="195" t="str">
        <f>IF(AND(G11&gt; 0,F11&gt;0,F11&lt;=G11*6),F11/G11*100-100,"-")</f>
        <v>-</v>
      </c>
      <c r="I11" s="200">
        <v>0</v>
      </c>
      <c r="J11" s="44">
        <v>793</v>
      </c>
      <c r="K11" s="195" t="str">
        <f t="shared" ref="K11:K23" si="0">IF(AND(J11&gt; 0,I11&gt;0,I11&lt;=J11*6),I11/J11*100-100,"-")</f>
        <v>-</v>
      </c>
    </row>
    <row r="12" spans="2:14" x14ac:dyDescent="0.2">
      <c r="B12" s="41" t="s">
        <v>25</v>
      </c>
      <c r="C12" s="10"/>
      <c r="D12" s="42" t="s">
        <v>27</v>
      </c>
      <c r="E12" s="43">
        <v>2</v>
      </c>
      <c r="F12" s="200">
        <v>0</v>
      </c>
      <c r="G12" s="44">
        <v>79789</v>
      </c>
      <c r="H12" s="195" t="str">
        <f>IF(AND(G12&gt; 0,F12&gt;0,F12&lt;=G12*6),F12/G12*100-100,"-")</f>
        <v>-</v>
      </c>
      <c r="I12" s="200">
        <v>0</v>
      </c>
      <c r="J12" s="44">
        <v>79789</v>
      </c>
      <c r="K12" s="195" t="str">
        <f t="shared" si="0"/>
        <v>-</v>
      </c>
    </row>
    <row r="13" spans="2:14" x14ac:dyDescent="0.2">
      <c r="B13" s="41" t="s">
        <v>25</v>
      </c>
      <c r="C13" s="10"/>
      <c r="D13" s="42" t="s">
        <v>28</v>
      </c>
      <c r="E13" s="43">
        <v>3</v>
      </c>
      <c r="F13" s="200">
        <v>0</v>
      </c>
      <c r="G13" s="44">
        <v>8330</v>
      </c>
      <c r="H13" s="195" t="str">
        <f t="shared" ref="H13:H23" si="1">IF(AND(G13&gt; 0,F13&gt;0,F13&lt;=G13*6),F13/G13*100-100,"-")</f>
        <v>-</v>
      </c>
      <c r="I13" s="200">
        <v>0</v>
      </c>
      <c r="J13" s="44">
        <v>8330</v>
      </c>
      <c r="K13" s="195" t="str">
        <f t="shared" si="0"/>
        <v>-</v>
      </c>
    </row>
    <row r="14" spans="2:14" x14ac:dyDescent="0.2">
      <c r="B14" s="41" t="s">
        <v>25</v>
      </c>
      <c r="C14" s="10"/>
      <c r="D14" s="42" t="s">
        <v>29</v>
      </c>
      <c r="E14" s="43">
        <v>4</v>
      </c>
      <c r="F14" s="200">
        <v>0</v>
      </c>
      <c r="G14" s="44">
        <v>9893</v>
      </c>
      <c r="H14" s="195" t="str">
        <f t="shared" si="1"/>
        <v>-</v>
      </c>
      <c r="I14" s="200">
        <v>0</v>
      </c>
      <c r="J14" s="44">
        <v>9893</v>
      </c>
      <c r="K14" s="195" t="str">
        <f t="shared" si="0"/>
        <v>-</v>
      </c>
    </row>
    <row r="15" spans="2:14" x14ac:dyDescent="0.2">
      <c r="B15" s="41" t="s">
        <v>25</v>
      </c>
      <c r="C15" s="10"/>
      <c r="D15" s="42" t="s">
        <v>30</v>
      </c>
      <c r="E15" s="43">
        <v>5</v>
      </c>
      <c r="F15" s="200">
        <v>0</v>
      </c>
      <c r="G15" s="44">
        <v>31695</v>
      </c>
      <c r="H15" s="195" t="str">
        <f t="shared" si="1"/>
        <v>-</v>
      </c>
      <c r="I15" s="200">
        <v>0</v>
      </c>
      <c r="J15" s="44">
        <v>31695</v>
      </c>
      <c r="K15" s="195" t="str">
        <f t="shared" si="0"/>
        <v>-</v>
      </c>
    </row>
    <row r="16" spans="2:14" x14ac:dyDescent="0.2">
      <c r="B16" s="41" t="s">
        <v>25</v>
      </c>
      <c r="C16" s="10"/>
      <c r="D16" s="42" t="s">
        <v>31</v>
      </c>
      <c r="E16" s="43">
        <v>6</v>
      </c>
      <c r="F16" s="200">
        <v>0</v>
      </c>
      <c r="G16" s="44">
        <v>0</v>
      </c>
      <c r="H16" s="195" t="str">
        <f t="shared" si="1"/>
        <v>-</v>
      </c>
      <c r="I16" s="200">
        <v>0</v>
      </c>
      <c r="J16" s="44">
        <v>0</v>
      </c>
      <c r="K16" s="195" t="str">
        <f t="shared" si="0"/>
        <v>-</v>
      </c>
    </row>
    <row r="17" spans="2:11" x14ac:dyDescent="0.2">
      <c r="B17" s="41" t="s">
        <v>25</v>
      </c>
      <c r="C17" s="10"/>
      <c r="D17" s="42" t="s">
        <v>32</v>
      </c>
      <c r="E17" s="43">
        <v>7</v>
      </c>
      <c r="F17" s="200">
        <v>0</v>
      </c>
      <c r="G17" s="44">
        <v>8278</v>
      </c>
      <c r="H17" s="195" t="str">
        <f t="shared" si="1"/>
        <v>-</v>
      </c>
      <c r="I17" s="200">
        <v>0</v>
      </c>
      <c r="J17" s="44">
        <v>8278</v>
      </c>
      <c r="K17" s="195" t="str">
        <f t="shared" si="0"/>
        <v>-</v>
      </c>
    </row>
    <row r="18" spans="2:11" x14ac:dyDescent="0.2">
      <c r="B18" s="41" t="s">
        <v>25</v>
      </c>
      <c r="C18" s="10"/>
      <c r="D18" s="42" t="s">
        <v>33</v>
      </c>
      <c r="E18" s="43">
        <v>8</v>
      </c>
      <c r="F18" s="200">
        <v>0</v>
      </c>
      <c r="G18" s="44">
        <v>3071</v>
      </c>
      <c r="H18" s="195" t="str">
        <f t="shared" si="1"/>
        <v>-</v>
      </c>
      <c r="I18" s="200">
        <v>0</v>
      </c>
      <c r="J18" s="44">
        <v>3071</v>
      </c>
      <c r="K18" s="195" t="str">
        <f t="shared" si="0"/>
        <v>-</v>
      </c>
    </row>
    <row r="19" spans="2:11" s="51" customFormat="1" ht="13.5" thickBot="1" x14ac:dyDescent="0.25">
      <c r="B19" s="47" t="s">
        <v>34</v>
      </c>
      <c r="C19" s="48" t="s">
        <v>35</v>
      </c>
      <c r="D19" s="48"/>
      <c r="E19" s="49">
        <v>9</v>
      </c>
      <c r="F19" s="50">
        <f>SUM(F11:F18)</f>
        <v>0</v>
      </c>
      <c r="G19" s="50">
        <f>SUM(G11:G18)</f>
        <v>141849</v>
      </c>
      <c r="H19" s="221" t="str">
        <f t="shared" si="1"/>
        <v>-</v>
      </c>
      <c r="I19" s="50">
        <f>SUM(I11:I18)</f>
        <v>0</v>
      </c>
      <c r="J19" s="50">
        <f>SUM(J11:J18)</f>
        <v>141849</v>
      </c>
      <c r="K19" s="221" t="str">
        <f t="shared" si="0"/>
        <v>-</v>
      </c>
    </row>
    <row r="20" spans="2:11" ht="13.5" thickTop="1" x14ac:dyDescent="0.2">
      <c r="B20" s="40"/>
      <c r="C20" s="10" t="s">
        <v>36</v>
      </c>
      <c r="D20" s="10"/>
      <c r="E20" s="40"/>
      <c r="F20" s="52"/>
      <c r="G20" s="53" t="s">
        <v>0</v>
      </c>
      <c r="H20" s="196"/>
      <c r="I20" s="52"/>
      <c r="J20" s="53" t="s">
        <v>0</v>
      </c>
      <c r="K20" s="196"/>
    </row>
    <row r="21" spans="2:11" x14ac:dyDescent="0.2">
      <c r="B21" s="40"/>
      <c r="C21" s="54"/>
      <c r="D21" s="328" t="s">
        <v>356</v>
      </c>
      <c r="E21" s="55">
        <v>10</v>
      </c>
      <c r="F21" s="56">
        <v>0</v>
      </c>
      <c r="G21" s="57">
        <v>636</v>
      </c>
      <c r="H21" s="195" t="str">
        <f t="shared" si="1"/>
        <v>-</v>
      </c>
      <c r="I21" s="56">
        <v>0</v>
      </c>
      <c r="J21" s="57">
        <v>636</v>
      </c>
      <c r="K21" s="195" t="str">
        <f t="shared" si="0"/>
        <v>-</v>
      </c>
    </row>
    <row r="22" spans="2:11" x14ac:dyDescent="0.2">
      <c r="B22" s="40"/>
      <c r="C22" s="19" t="s">
        <v>37</v>
      </c>
      <c r="D22" s="58"/>
      <c r="E22" s="59"/>
      <c r="F22" s="60"/>
      <c r="G22" s="61"/>
      <c r="H22" s="196"/>
      <c r="I22" s="60"/>
      <c r="J22" s="61"/>
      <c r="K22" s="196"/>
    </row>
    <row r="23" spans="2:11" x14ac:dyDescent="0.2">
      <c r="B23" s="43"/>
      <c r="C23" s="35" t="s">
        <v>0</v>
      </c>
      <c r="D23" s="42" t="s">
        <v>38</v>
      </c>
      <c r="E23" s="43">
        <v>11</v>
      </c>
      <c r="F23" s="44">
        <v>133818</v>
      </c>
      <c r="G23" s="45">
        <v>142963</v>
      </c>
      <c r="H23" s="195">
        <f t="shared" si="1"/>
        <v>-6.3967600008393788</v>
      </c>
      <c r="I23" s="44">
        <v>133818</v>
      </c>
      <c r="J23" s="45">
        <v>142963</v>
      </c>
      <c r="K23" s="195">
        <f t="shared" si="0"/>
        <v>-6.3967600008393788</v>
      </c>
    </row>
    <row r="24" spans="2:11" x14ac:dyDescent="0.2">
      <c r="B24" s="63"/>
      <c r="C24" s="63"/>
      <c r="D24" s="63"/>
      <c r="E24" s="63"/>
      <c r="F24" s="64"/>
      <c r="G24" s="65"/>
      <c r="H24" s="226"/>
      <c r="I24" s="64"/>
      <c r="J24" s="65"/>
      <c r="K24" s="226"/>
    </row>
    <row r="25" spans="2:11" x14ac:dyDescent="0.2">
      <c r="B25" s="225" t="s">
        <v>284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225" t="s">
        <v>357</v>
      </c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39</v>
      </c>
    </row>
    <row r="28" spans="2:11" s="67" customFormat="1" x14ac:dyDescent="0.2">
      <c r="B28" s="67" t="s">
        <v>40</v>
      </c>
    </row>
    <row r="29" spans="2:11" s="67" customFormat="1" x14ac:dyDescent="0.2">
      <c r="B29" s="67" t="s">
        <v>41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2"/>
  <sheetViews>
    <sheetView showRowColHeaders="0" zoomScale="88" workbookViewId="0">
      <selection activeCell="F39" sqref="F39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194" t="s">
        <v>353</v>
      </c>
      <c r="C1" s="68"/>
      <c r="D1" s="6"/>
      <c r="E1" s="6"/>
      <c r="F1" s="6"/>
      <c r="G1" s="7"/>
      <c r="H1" s="6"/>
      <c r="I1" s="6"/>
      <c r="J1" s="6"/>
      <c r="K1" s="299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42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21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21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21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21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216"/>
    </row>
    <row r="10" spans="2:14" hidden="1" x14ac:dyDescent="0.2">
      <c r="B10" s="40"/>
      <c r="C10" s="15" t="s">
        <v>352</v>
      </c>
      <c r="D10" s="10"/>
      <c r="E10" s="41"/>
      <c r="F10" s="10"/>
      <c r="G10" s="40"/>
      <c r="H10" s="40"/>
      <c r="I10" s="10"/>
      <c r="J10" s="40"/>
      <c r="K10" s="40"/>
      <c r="L10" s="216"/>
    </row>
    <row r="11" spans="2:14" hidden="1" x14ac:dyDescent="0.2">
      <c r="B11" s="41" t="s">
        <v>25</v>
      </c>
      <c r="C11" s="10"/>
      <c r="D11" s="315"/>
      <c r="E11" s="71">
        <v>1</v>
      </c>
      <c r="F11" s="44">
        <v>0</v>
      </c>
      <c r="G11" s="45">
        <v>0</v>
      </c>
      <c r="H11" s="195" t="str">
        <f t="shared" ref="H11:H26" si="0">IF(AND(G11&gt; 0,F11&gt;0,F11&lt;=G11*6),F11/G11*100-100,"-")</f>
        <v>-</v>
      </c>
      <c r="I11" s="44">
        <v>0</v>
      </c>
      <c r="J11" s="45">
        <v>0</v>
      </c>
      <c r="K11" s="195" t="str">
        <f t="shared" ref="K11:K26" si="1">IF(AND(J11&gt; 0,I11&gt;0,I11&lt;=J11*6),I11/J11*100-100,"-")</f>
        <v>-</v>
      </c>
      <c r="L11" s="216"/>
    </row>
    <row r="12" spans="2:14" hidden="1" x14ac:dyDescent="0.2">
      <c r="B12" s="41" t="s">
        <v>25</v>
      </c>
      <c r="C12" s="10"/>
      <c r="D12" s="315"/>
      <c r="E12" s="71">
        <v>2</v>
      </c>
      <c r="F12" s="44">
        <v>0</v>
      </c>
      <c r="G12" s="45">
        <v>0</v>
      </c>
      <c r="H12" s="195" t="str">
        <f t="shared" si="0"/>
        <v>-</v>
      </c>
      <c r="I12" s="44">
        <v>0</v>
      </c>
      <c r="J12" s="45">
        <v>0</v>
      </c>
      <c r="K12" s="195" t="str">
        <f t="shared" si="1"/>
        <v>-</v>
      </c>
      <c r="L12" s="216"/>
    </row>
    <row r="13" spans="2:14" hidden="1" x14ac:dyDescent="0.2">
      <c r="B13" s="41" t="s">
        <v>25</v>
      </c>
      <c r="C13" s="10"/>
      <c r="D13" s="315"/>
      <c r="E13" s="71">
        <v>3</v>
      </c>
      <c r="F13" s="44">
        <v>0</v>
      </c>
      <c r="G13" s="45">
        <v>0</v>
      </c>
      <c r="H13" s="195" t="str">
        <f t="shared" si="0"/>
        <v>-</v>
      </c>
      <c r="I13" s="44">
        <v>0</v>
      </c>
      <c r="J13" s="45">
        <v>0</v>
      </c>
      <c r="K13" s="195" t="str">
        <f t="shared" si="1"/>
        <v>-</v>
      </c>
      <c r="L13" s="216"/>
    </row>
    <row r="14" spans="2:14" hidden="1" x14ac:dyDescent="0.2">
      <c r="B14" s="41" t="s">
        <v>25</v>
      </c>
      <c r="C14" s="10"/>
      <c r="D14" s="315"/>
      <c r="E14" s="71">
        <v>4</v>
      </c>
      <c r="F14" s="44">
        <v>0</v>
      </c>
      <c r="G14" s="45">
        <v>0</v>
      </c>
      <c r="H14" s="195" t="str">
        <f t="shared" si="0"/>
        <v>-</v>
      </c>
      <c r="I14" s="44">
        <v>0</v>
      </c>
      <c r="J14" s="45">
        <v>0</v>
      </c>
      <c r="K14" s="195" t="str">
        <f t="shared" si="1"/>
        <v>-</v>
      </c>
      <c r="L14" s="216"/>
    </row>
    <row r="15" spans="2:14" hidden="1" x14ac:dyDescent="0.2">
      <c r="B15" s="41" t="s">
        <v>25</v>
      </c>
      <c r="C15" s="10"/>
      <c r="D15" s="315"/>
      <c r="E15" s="71">
        <v>5</v>
      </c>
      <c r="F15" s="44">
        <v>0</v>
      </c>
      <c r="G15" s="45">
        <v>0</v>
      </c>
      <c r="H15" s="195" t="str">
        <f t="shared" si="0"/>
        <v>-</v>
      </c>
      <c r="I15" s="44">
        <v>0</v>
      </c>
      <c r="J15" s="45">
        <v>0</v>
      </c>
      <c r="K15" s="195" t="str">
        <f t="shared" si="1"/>
        <v>-</v>
      </c>
      <c r="L15" s="216"/>
    </row>
    <row r="16" spans="2:14" hidden="1" x14ac:dyDescent="0.2">
      <c r="B16" s="41" t="s">
        <v>25</v>
      </c>
      <c r="C16" s="10"/>
      <c r="D16" s="315"/>
      <c r="E16" s="71">
        <v>6</v>
      </c>
      <c r="F16" s="44">
        <v>0</v>
      </c>
      <c r="G16" s="45">
        <v>0</v>
      </c>
      <c r="H16" s="195" t="str">
        <f t="shared" si="0"/>
        <v>-</v>
      </c>
      <c r="I16" s="44">
        <v>0</v>
      </c>
      <c r="J16" s="45">
        <v>0</v>
      </c>
      <c r="K16" s="195" t="str">
        <f t="shared" si="1"/>
        <v>-</v>
      </c>
      <c r="L16" s="216"/>
    </row>
    <row r="17" spans="1:12" hidden="1" x14ac:dyDescent="0.2">
      <c r="B17" s="41" t="s">
        <v>25</v>
      </c>
      <c r="C17" s="10"/>
      <c r="D17" s="315"/>
      <c r="E17" s="71">
        <v>7</v>
      </c>
      <c r="F17" s="44">
        <v>0</v>
      </c>
      <c r="G17" s="45">
        <v>0</v>
      </c>
      <c r="H17" s="195" t="str">
        <f t="shared" si="0"/>
        <v>-</v>
      </c>
      <c r="I17" s="44">
        <v>0</v>
      </c>
      <c r="J17" s="45">
        <v>0</v>
      </c>
      <c r="K17" s="195" t="str">
        <f t="shared" si="1"/>
        <v>-</v>
      </c>
      <c r="L17" s="216"/>
    </row>
    <row r="18" spans="1:12" hidden="1" x14ac:dyDescent="0.2">
      <c r="B18" s="41" t="s">
        <v>25</v>
      </c>
      <c r="C18" s="10"/>
      <c r="D18" s="315"/>
      <c r="E18" s="71">
        <v>8</v>
      </c>
      <c r="F18" s="44">
        <v>0</v>
      </c>
      <c r="G18" s="45">
        <v>0</v>
      </c>
      <c r="H18" s="195" t="str">
        <f t="shared" si="0"/>
        <v>-</v>
      </c>
      <c r="I18" s="44">
        <v>0</v>
      </c>
      <c r="J18" s="45">
        <v>0</v>
      </c>
      <c r="K18" s="195" t="str">
        <f t="shared" si="1"/>
        <v>-</v>
      </c>
      <c r="L18" s="216"/>
    </row>
    <row r="19" spans="1:12" hidden="1" x14ac:dyDescent="0.2">
      <c r="B19" s="41" t="s">
        <v>25</v>
      </c>
      <c r="C19" s="10"/>
      <c r="D19" s="315"/>
      <c r="E19" s="71">
        <v>9</v>
      </c>
      <c r="F19" s="44">
        <v>0</v>
      </c>
      <c r="G19" s="45">
        <v>0</v>
      </c>
      <c r="H19" s="195" t="str">
        <f t="shared" si="0"/>
        <v>-</v>
      </c>
      <c r="I19" s="44">
        <v>0</v>
      </c>
      <c r="J19" s="45">
        <v>0</v>
      </c>
      <c r="K19" s="195" t="str">
        <f t="shared" si="1"/>
        <v>-</v>
      </c>
      <c r="L19" s="216"/>
    </row>
    <row r="20" spans="1:12" hidden="1" x14ac:dyDescent="0.2">
      <c r="B20" s="41" t="s">
        <v>25</v>
      </c>
      <c r="C20" s="10"/>
      <c r="D20" s="315"/>
      <c r="E20" s="71">
        <v>10</v>
      </c>
      <c r="F20" s="44">
        <v>0</v>
      </c>
      <c r="G20" s="45">
        <v>0</v>
      </c>
      <c r="H20" s="195" t="str">
        <f t="shared" si="0"/>
        <v>-</v>
      </c>
      <c r="I20" s="44">
        <v>0</v>
      </c>
      <c r="J20" s="45">
        <v>0</v>
      </c>
      <c r="K20" s="195" t="str">
        <f t="shared" si="1"/>
        <v>-</v>
      </c>
      <c r="L20" s="216"/>
    </row>
    <row r="21" spans="1:12" hidden="1" x14ac:dyDescent="0.2">
      <c r="B21" s="41" t="s">
        <v>25</v>
      </c>
      <c r="C21" s="10"/>
      <c r="D21" s="315"/>
      <c r="E21" s="71">
        <v>11</v>
      </c>
      <c r="F21" s="44">
        <v>0</v>
      </c>
      <c r="G21" s="45">
        <v>0</v>
      </c>
      <c r="H21" s="195" t="str">
        <f t="shared" si="0"/>
        <v>-</v>
      </c>
      <c r="I21" s="44">
        <v>0</v>
      </c>
      <c r="J21" s="45">
        <v>0</v>
      </c>
      <c r="K21" s="195" t="str">
        <f t="shared" si="1"/>
        <v>-</v>
      </c>
      <c r="L21" s="216"/>
    </row>
    <row r="22" spans="1:12" hidden="1" x14ac:dyDescent="0.2">
      <c r="B22" s="41" t="s">
        <v>25</v>
      </c>
      <c r="C22" s="10"/>
      <c r="D22" s="315"/>
      <c r="E22" s="71">
        <v>12</v>
      </c>
      <c r="F22" s="44">
        <v>0</v>
      </c>
      <c r="G22" s="45">
        <v>0</v>
      </c>
      <c r="H22" s="195" t="str">
        <f t="shared" si="0"/>
        <v>-</v>
      </c>
      <c r="I22" s="44">
        <v>0</v>
      </c>
      <c r="J22" s="45">
        <v>0</v>
      </c>
      <c r="K22" s="195" t="str">
        <f t="shared" si="1"/>
        <v>-</v>
      </c>
      <c r="L22" s="216"/>
    </row>
    <row r="23" spans="1:12" hidden="1" x14ac:dyDescent="0.2">
      <c r="B23" s="41" t="s">
        <v>25</v>
      </c>
      <c r="C23" s="10"/>
      <c r="D23" s="315"/>
      <c r="E23" s="71">
        <v>13</v>
      </c>
      <c r="F23" s="44">
        <v>0</v>
      </c>
      <c r="G23" s="45">
        <v>0</v>
      </c>
      <c r="H23" s="195" t="str">
        <f t="shared" si="0"/>
        <v>-</v>
      </c>
      <c r="I23" s="44">
        <v>0</v>
      </c>
      <c r="J23" s="45">
        <v>0</v>
      </c>
      <c r="K23" s="195" t="str">
        <f t="shared" si="1"/>
        <v>-</v>
      </c>
      <c r="L23" s="216"/>
    </row>
    <row r="24" spans="1:12" hidden="1" x14ac:dyDescent="0.2">
      <c r="B24" s="41" t="s">
        <v>25</v>
      </c>
      <c r="C24" s="10"/>
      <c r="D24" s="315"/>
      <c r="E24" s="71">
        <v>14</v>
      </c>
      <c r="F24" s="44">
        <v>0</v>
      </c>
      <c r="G24" s="45">
        <v>0</v>
      </c>
      <c r="H24" s="195" t="str">
        <f t="shared" si="0"/>
        <v>-</v>
      </c>
      <c r="I24" s="44">
        <v>0</v>
      </c>
      <c r="J24" s="45">
        <v>0</v>
      </c>
      <c r="K24" s="195" t="str">
        <f t="shared" si="1"/>
        <v>-</v>
      </c>
      <c r="L24" s="216"/>
    </row>
    <row r="25" spans="1:12" hidden="1" x14ac:dyDescent="0.2">
      <c r="B25" s="41" t="s">
        <v>25</v>
      </c>
      <c r="C25" s="10"/>
      <c r="D25" s="315"/>
      <c r="E25" s="71">
        <v>15</v>
      </c>
      <c r="F25" s="44">
        <v>0</v>
      </c>
      <c r="G25" s="45">
        <v>0</v>
      </c>
      <c r="H25" s="195" t="str">
        <f t="shared" si="0"/>
        <v>-</v>
      </c>
      <c r="I25" s="44">
        <v>0</v>
      </c>
      <c r="J25" s="45">
        <v>0</v>
      </c>
      <c r="K25" s="195" t="str">
        <f t="shared" si="1"/>
        <v>-</v>
      </c>
      <c r="L25" s="216"/>
    </row>
    <row r="26" spans="1:12" hidden="1" x14ac:dyDescent="0.2">
      <c r="B26" s="41" t="s">
        <v>25</v>
      </c>
      <c r="C26" s="10"/>
      <c r="D26" s="315"/>
      <c r="E26" s="71">
        <v>16</v>
      </c>
      <c r="F26" s="44">
        <v>0</v>
      </c>
      <c r="G26" s="45">
        <v>0</v>
      </c>
      <c r="H26" s="195" t="str">
        <f t="shared" si="0"/>
        <v>-</v>
      </c>
      <c r="I26" s="44">
        <v>0</v>
      </c>
      <c r="J26" s="45">
        <v>0</v>
      </c>
      <c r="K26" s="195" t="str">
        <f t="shared" si="1"/>
        <v>-</v>
      </c>
      <c r="L26" s="216"/>
    </row>
    <row r="27" spans="1:12" hidden="1" x14ac:dyDescent="0.2">
      <c r="B27" s="41" t="s">
        <v>25</v>
      </c>
      <c r="C27" s="10"/>
      <c r="D27" s="42"/>
      <c r="E27" s="71">
        <v>17</v>
      </c>
      <c r="F27" s="44">
        <v>0</v>
      </c>
      <c r="G27" s="45">
        <v>0</v>
      </c>
      <c r="H27" s="195" t="str">
        <f t="shared" ref="H27:H36" si="2">IF(AND(G27&gt; 0,F27&gt;0,F27&lt;=G27*6),F27/G27*100-100,"-")</f>
        <v>-</v>
      </c>
      <c r="I27" s="44">
        <v>0</v>
      </c>
      <c r="J27" s="45">
        <v>0</v>
      </c>
      <c r="K27" s="195" t="str">
        <f t="shared" ref="K27:K36" si="3">IF(AND(J27&gt; 0,I27&gt;0,I27&lt;=J27*6),I27/J27*100-100,"-")</f>
        <v>-</v>
      </c>
      <c r="L27" s="216"/>
    </row>
    <row r="28" spans="1:12" hidden="1" x14ac:dyDescent="0.2">
      <c r="B28" s="41" t="s">
        <v>25</v>
      </c>
      <c r="C28" s="10"/>
      <c r="D28" s="42"/>
      <c r="E28" s="71">
        <v>18</v>
      </c>
      <c r="F28" s="44">
        <v>0</v>
      </c>
      <c r="G28" s="45">
        <v>0</v>
      </c>
      <c r="H28" s="195" t="str">
        <f t="shared" si="2"/>
        <v>-</v>
      </c>
      <c r="I28" s="44">
        <v>0</v>
      </c>
      <c r="J28" s="45">
        <v>0</v>
      </c>
      <c r="K28" s="195" t="str">
        <f t="shared" si="3"/>
        <v>-</v>
      </c>
      <c r="L28" s="216"/>
    </row>
    <row r="29" spans="1:12" hidden="1" x14ac:dyDescent="0.2">
      <c r="B29" s="41" t="s">
        <v>25</v>
      </c>
      <c r="C29" s="10"/>
      <c r="D29" s="42"/>
      <c r="E29" s="38">
        <v>19</v>
      </c>
      <c r="F29" s="44">
        <v>0</v>
      </c>
      <c r="G29" s="45">
        <v>0</v>
      </c>
      <c r="H29" s="195" t="str">
        <f t="shared" si="2"/>
        <v>-</v>
      </c>
      <c r="I29" s="44">
        <v>0</v>
      </c>
      <c r="J29" s="45">
        <v>0</v>
      </c>
      <c r="K29" s="195" t="str">
        <f t="shared" si="3"/>
        <v>-</v>
      </c>
      <c r="L29" s="216"/>
    </row>
    <row r="30" spans="1:12" s="51" customFormat="1" x14ac:dyDescent="0.2">
      <c r="A30" s="9"/>
      <c r="B30" s="72" t="s">
        <v>34</v>
      </c>
      <c r="C30" s="73" t="s">
        <v>43</v>
      </c>
      <c r="D30" s="73"/>
      <c r="E30" s="74">
        <v>20</v>
      </c>
      <c r="F30" s="75">
        <v>6805706</v>
      </c>
      <c r="G30" s="75">
        <v>6733856</v>
      </c>
      <c r="H30" s="197">
        <f t="shared" si="2"/>
        <v>1.0669963836470515</v>
      </c>
      <c r="I30" s="75">
        <v>6775963</v>
      </c>
      <c r="J30" s="75">
        <v>6733856</v>
      </c>
      <c r="K30" s="197">
        <f t="shared" si="3"/>
        <v>0.62530294678116149</v>
      </c>
    </row>
    <row r="31" spans="1:12" x14ac:dyDescent="0.2">
      <c r="B31" s="76" t="s">
        <v>25</v>
      </c>
      <c r="C31" s="77" t="s">
        <v>44</v>
      </c>
      <c r="D31" s="78"/>
      <c r="E31" s="79">
        <v>21</v>
      </c>
      <c r="F31" s="80">
        <v>0</v>
      </c>
      <c r="G31" s="45">
        <v>0</v>
      </c>
      <c r="H31" s="195" t="str">
        <f t="shared" si="2"/>
        <v>-</v>
      </c>
      <c r="I31" s="80">
        <v>0</v>
      </c>
      <c r="J31" s="45">
        <v>0</v>
      </c>
      <c r="K31" s="195" t="str">
        <f t="shared" si="3"/>
        <v>-</v>
      </c>
    </row>
    <row r="32" spans="1:12" x14ac:dyDescent="0.2">
      <c r="B32" s="76" t="s">
        <v>25</v>
      </c>
      <c r="C32" s="77" t="s">
        <v>45</v>
      </c>
      <c r="D32" s="78"/>
      <c r="E32" s="79">
        <v>22</v>
      </c>
      <c r="F32" s="80">
        <v>133818</v>
      </c>
      <c r="G32" s="80">
        <v>142963</v>
      </c>
      <c r="H32" s="195">
        <f t="shared" si="2"/>
        <v>-6.3967600008393788</v>
      </c>
      <c r="I32" s="80">
        <v>133818</v>
      </c>
      <c r="J32" s="80">
        <v>142963</v>
      </c>
      <c r="K32" s="195">
        <f t="shared" si="3"/>
        <v>-6.3967600008393788</v>
      </c>
    </row>
    <row r="33" spans="1:11" x14ac:dyDescent="0.2">
      <c r="B33" s="76" t="s">
        <v>46</v>
      </c>
      <c r="C33" s="77" t="s">
        <v>47</v>
      </c>
      <c r="D33" s="78"/>
      <c r="E33" s="79">
        <v>23</v>
      </c>
      <c r="F33" s="80">
        <v>45525</v>
      </c>
      <c r="G33" s="80">
        <v>0</v>
      </c>
      <c r="H33" s="195" t="str">
        <f t="shared" si="2"/>
        <v>-</v>
      </c>
      <c r="I33" s="80">
        <v>45525</v>
      </c>
      <c r="J33" s="80">
        <v>0</v>
      </c>
      <c r="K33" s="195" t="str">
        <f t="shared" si="3"/>
        <v>-</v>
      </c>
    </row>
    <row r="34" spans="1:11" s="51" customFormat="1" x14ac:dyDescent="0.2">
      <c r="A34" s="9"/>
      <c r="B34" s="81" t="s">
        <v>34</v>
      </c>
      <c r="C34" s="82" t="s">
        <v>48</v>
      </c>
      <c r="D34" s="83"/>
      <c r="E34" s="74">
        <v>24</v>
      </c>
      <c r="F34" s="75">
        <f>F30+F31+F32-F33</f>
        <v>6893999</v>
      </c>
      <c r="G34" s="75">
        <f>G30+G31+G32-G33</f>
        <v>6876819</v>
      </c>
      <c r="H34" s="197">
        <f t="shared" si="2"/>
        <v>0.24982480998845347</v>
      </c>
      <c r="I34" s="75">
        <f>I30+I31+I32-I33</f>
        <v>6864256</v>
      </c>
      <c r="J34" s="75">
        <f>J30+J31+J32-J33</f>
        <v>6876819</v>
      </c>
      <c r="K34" s="197">
        <f t="shared" si="3"/>
        <v>-0.18268621000494534</v>
      </c>
    </row>
    <row r="35" spans="1:11" x14ac:dyDescent="0.2">
      <c r="B35" s="84" t="s">
        <v>25</v>
      </c>
      <c r="C35" s="322" t="s">
        <v>358</v>
      </c>
      <c r="D35" s="78"/>
      <c r="E35" s="79">
        <v>25</v>
      </c>
      <c r="F35" s="80">
        <f>F36-F34</f>
        <v>46865</v>
      </c>
      <c r="G35" s="80">
        <f>G36-G34</f>
        <v>-2384</v>
      </c>
      <c r="H35" s="219" t="s">
        <v>46</v>
      </c>
      <c r="I35" s="80">
        <f>I36-I34</f>
        <v>76608</v>
      </c>
      <c r="J35" s="80">
        <f>J36-J34</f>
        <v>-2384</v>
      </c>
      <c r="K35" s="219" t="s">
        <v>46</v>
      </c>
    </row>
    <row r="36" spans="1:11" s="51" customFormat="1" x14ac:dyDescent="0.2">
      <c r="A36" s="9"/>
      <c r="B36" s="85" t="s">
        <v>34</v>
      </c>
      <c r="C36" s="82" t="s">
        <v>49</v>
      </c>
      <c r="D36" s="83"/>
      <c r="E36" s="74">
        <v>26</v>
      </c>
      <c r="F36" s="75">
        <v>6940864</v>
      </c>
      <c r="G36" s="75">
        <v>6874435</v>
      </c>
      <c r="H36" s="197">
        <f t="shared" si="2"/>
        <v>0.96631941388638154</v>
      </c>
      <c r="I36" s="75">
        <v>6940864</v>
      </c>
      <c r="J36" s="75">
        <v>6874435</v>
      </c>
      <c r="K36" s="197">
        <f t="shared" si="3"/>
        <v>0.96631941388638154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x14ac:dyDescent="0.2">
      <c r="B38" s="326"/>
      <c r="C38" s="63"/>
      <c r="D38" s="63"/>
      <c r="E38" s="63"/>
      <c r="F38" s="64"/>
      <c r="G38" s="65"/>
      <c r="H38" s="66"/>
      <c r="I38" s="64"/>
      <c r="J38" s="65"/>
      <c r="K38" s="66"/>
    </row>
    <row r="39" spans="1:11" s="67" customFormat="1" x14ac:dyDescent="0.2">
      <c r="A39" s="9"/>
      <c r="B39" s="326"/>
    </row>
    <row r="40" spans="1:11" s="67" customFormat="1" ht="7.5" customHeight="1" x14ac:dyDescent="0.2">
      <c r="A40" s="9"/>
    </row>
    <row r="41" spans="1:11" s="67" customFormat="1" x14ac:dyDescent="0.2">
      <c r="A41" s="9"/>
    </row>
    <row r="42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7"/>
  <sheetViews>
    <sheetView showRowColHeaders="0" zoomScale="92" workbookViewId="0">
      <selection activeCell="B7" sqref="B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194" t="s">
        <v>353</v>
      </c>
      <c r="C1" s="68"/>
      <c r="D1" s="6"/>
      <c r="E1" s="6"/>
      <c r="F1" s="6"/>
      <c r="G1" s="7"/>
      <c r="H1" s="6"/>
      <c r="I1" s="6"/>
      <c r="J1" s="6"/>
      <c r="K1" s="299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50</v>
      </c>
      <c r="C3" s="15"/>
      <c r="K3" s="16" t="s">
        <v>51</v>
      </c>
    </row>
    <row r="4" spans="2:14" ht="7.5" customHeight="1" x14ac:dyDescent="0.2">
      <c r="B4" s="10"/>
      <c r="C4" s="29"/>
      <c r="D4" s="29"/>
      <c r="E4" s="29"/>
      <c r="F4" s="142"/>
      <c r="G4" s="142"/>
      <c r="H4" s="142"/>
      <c r="I4" s="142"/>
      <c r="J4" s="142"/>
      <c r="K4" s="142"/>
    </row>
    <row r="5" spans="2:14" x14ac:dyDescent="0.2">
      <c r="B5" s="329"/>
      <c r="C5" s="330"/>
      <c r="D5" s="330"/>
      <c r="E5" s="330"/>
      <c r="F5" s="331"/>
      <c r="G5" s="331"/>
      <c r="H5" s="331"/>
      <c r="I5" s="332"/>
      <c r="J5" s="332"/>
      <c r="K5" s="332"/>
    </row>
    <row r="6" spans="2:14" x14ac:dyDescent="0.2">
      <c r="B6" s="343" t="s">
        <v>359</v>
      </c>
      <c r="C6" s="330"/>
      <c r="D6" s="330"/>
      <c r="E6" s="330"/>
      <c r="F6" s="331"/>
      <c r="G6" s="331"/>
      <c r="H6" s="331"/>
      <c r="I6" s="331"/>
      <c r="J6" s="331"/>
      <c r="K6" s="331"/>
    </row>
    <row r="7" spans="2:14" x14ac:dyDescent="0.2">
      <c r="B7" s="343" t="s">
        <v>354</v>
      </c>
      <c r="C7" s="330"/>
      <c r="D7" s="330"/>
      <c r="E7" s="330"/>
      <c r="F7" s="331"/>
      <c r="G7" s="331"/>
      <c r="H7" s="331"/>
      <c r="I7" s="331"/>
      <c r="J7" s="331"/>
      <c r="K7" s="331"/>
    </row>
    <row r="8" spans="2:14" x14ac:dyDescent="0.2">
      <c r="B8" s="329"/>
      <c r="C8" s="330"/>
      <c r="D8" s="330"/>
      <c r="E8" s="330"/>
      <c r="F8" s="331"/>
      <c r="G8" s="331"/>
      <c r="H8" s="331"/>
      <c r="I8" s="331"/>
      <c r="J8" s="331"/>
      <c r="K8" s="331"/>
    </row>
    <row r="9" spans="2:14" x14ac:dyDescent="0.2">
      <c r="B9" s="329"/>
      <c r="C9" s="330"/>
      <c r="D9" s="330"/>
      <c r="E9" s="330"/>
      <c r="F9" s="331"/>
      <c r="G9" s="331"/>
      <c r="H9" s="331"/>
      <c r="I9" s="331"/>
      <c r="J9" s="331"/>
      <c r="K9" s="331"/>
    </row>
    <row r="10" spans="2:14" hidden="1" x14ac:dyDescent="0.2">
      <c r="B10" s="329"/>
      <c r="C10" s="333"/>
      <c r="D10" s="329"/>
      <c r="E10" s="334"/>
      <c r="F10" s="329"/>
      <c r="G10" s="329"/>
      <c r="H10" s="329"/>
      <c r="I10" s="329"/>
      <c r="J10" s="329"/>
      <c r="K10" s="329"/>
    </row>
    <row r="11" spans="2:14" hidden="1" x14ac:dyDescent="0.2">
      <c r="B11" s="334"/>
      <c r="C11" s="329"/>
      <c r="D11" s="333"/>
      <c r="E11" s="334"/>
      <c r="F11" s="335"/>
      <c r="G11" s="335"/>
      <c r="H11" s="336"/>
      <c r="I11" s="335"/>
      <c r="J11" s="335"/>
      <c r="K11" s="336"/>
    </row>
    <row r="12" spans="2:14" hidden="1" x14ac:dyDescent="0.2">
      <c r="B12" s="334"/>
      <c r="C12" s="329"/>
      <c r="D12" s="329"/>
      <c r="E12" s="334"/>
      <c r="F12" s="335"/>
      <c r="G12" s="335"/>
      <c r="H12" s="336"/>
      <c r="I12" s="335"/>
      <c r="J12" s="335"/>
      <c r="K12" s="336"/>
    </row>
    <row r="13" spans="2:14" hidden="1" x14ac:dyDescent="0.2">
      <c r="B13" s="334"/>
      <c r="C13" s="329"/>
      <c r="D13" s="329"/>
      <c r="E13" s="334"/>
      <c r="F13" s="335"/>
      <c r="G13" s="335"/>
      <c r="H13" s="336"/>
      <c r="I13" s="335"/>
      <c r="J13" s="335"/>
      <c r="K13" s="336"/>
    </row>
    <row r="14" spans="2:14" hidden="1" x14ac:dyDescent="0.2">
      <c r="B14" s="334"/>
      <c r="C14" s="329"/>
      <c r="D14" s="329"/>
      <c r="E14" s="334"/>
      <c r="F14" s="335"/>
      <c r="G14" s="335"/>
      <c r="H14" s="336"/>
      <c r="I14" s="335"/>
      <c r="J14" s="335"/>
      <c r="K14" s="336"/>
    </row>
    <row r="15" spans="2:14" hidden="1" x14ac:dyDescent="0.2">
      <c r="B15" s="334"/>
      <c r="C15" s="329"/>
      <c r="D15" s="329"/>
      <c r="E15" s="334"/>
      <c r="F15" s="335"/>
      <c r="G15" s="335"/>
      <c r="H15" s="336"/>
      <c r="I15" s="335"/>
      <c r="J15" s="335"/>
      <c r="K15" s="336"/>
    </row>
    <row r="16" spans="2:14" hidden="1" x14ac:dyDescent="0.2">
      <c r="B16" s="334"/>
      <c r="C16" s="329"/>
      <c r="D16" s="329"/>
      <c r="E16" s="334"/>
      <c r="F16" s="335"/>
      <c r="G16" s="335"/>
      <c r="H16" s="336"/>
      <c r="I16" s="335"/>
      <c r="J16" s="335"/>
      <c r="K16" s="336"/>
    </row>
    <row r="17" spans="2:11" hidden="1" x14ac:dyDescent="0.2">
      <c r="B17" s="334"/>
      <c r="C17" s="329"/>
      <c r="D17" s="333"/>
      <c r="E17" s="334"/>
      <c r="F17" s="335"/>
      <c r="G17" s="335"/>
      <c r="H17" s="336"/>
      <c r="I17" s="335"/>
      <c r="J17" s="335"/>
      <c r="K17" s="336"/>
    </row>
    <row r="18" spans="2:11" hidden="1" x14ac:dyDescent="0.2">
      <c r="B18" s="334"/>
      <c r="C18" s="329"/>
      <c r="D18" s="333"/>
      <c r="E18" s="334"/>
      <c r="F18" s="335"/>
      <c r="G18" s="335"/>
      <c r="H18" s="336"/>
      <c r="I18" s="335"/>
      <c r="J18" s="335"/>
      <c r="K18" s="336"/>
    </row>
    <row r="19" spans="2:11" hidden="1" x14ac:dyDescent="0.2">
      <c r="B19" s="334"/>
      <c r="C19" s="329"/>
      <c r="D19" s="329"/>
      <c r="E19" s="334"/>
      <c r="F19" s="335"/>
      <c r="G19" s="335"/>
      <c r="H19" s="336"/>
      <c r="I19" s="335"/>
      <c r="J19" s="335"/>
      <c r="K19" s="336"/>
    </row>
    <row r="20" spans="2:11" hidden="1" x14ac:dyDescent="0.2">
      <c r="B20" s="334"/>
      <c r="C20" s="329"/>
      <c r="D20" s="329"/>
      <c r="E20" s="334"/>
      <c r="F20" s="335"/>
      <c r="G20" s="335"/>
      <c r="H20" s="336"/>
      <c r="I20" s="335"/>
      <c r="J20" s="335"/>
      <c r="K20" s="336"/>
    </row>
    <row r="21" spans="2:11" hidden="1" x14ac:dyDescent="0.2">
      <c r="B21" s="334"/>
      <c r="C21" s="329"/>
      <c r="D21" s="329"/>
      <c r="E21" s="334"/>
      <c r="F21" s="335"/>
      <c r="G21" s="335"/>
      <c r="H21" s="336"/>
      <c r="I21" s="335"/>
      <c r="J21" s="335"/>
      <c r="K21" s="336"/>
    </row>
    <row r="22" spans="2:11" hidden="1" x14ac:dyDescent="0.2">
      <c r="B22" s="334"/>
      <c r="C22" s="329"/>
      <c r="D22" s="329"/>
      <c r="E22" s="334"/>
      <c r="F22" s="335"/>
      <c r="G22" s="335"/>
      <c r="H22" s="336"/>
      <c r="I22" s="335"/>
      <c r="J22" s="335"/>
      <c r="K22" s="336"/>
    </row>
    <row r="23" spans="2:11" hidden="1" x14ac:dyDescent="0.2">
      <c r="B23" s="334"/>
      <c r="C23" s="329"/>
      <c r="D23" s="329"/>
      <c r="E23" s="334"/>
      <c r="F23" s="335"/>
      <c r="G23" s="335"/>
      <c r="H23" s="336"/>
      <c r="I23" s="335"/>
      <c r="J23" s="335"/>
      <c r="K23" s="336"/>
    </row>
    <row r="24" spans="2:11" hidden="1" x14ac:dyDescent="0.2">
      <c r="B24" s="334"/>
      <c r="C24" s="329"/>
      <c r="D24" s="333"/>
      <c r="E24" s="334"/>
      <c r="F24" s="335"/>
      <c r="G24" s="335"/>
      <c r="H24" s="336"/>
      <c r="I24" s="335"/>
      <c r="J24" s="335"/>
      <c r="K24" s="336"/>
    </row>
    <row r="25" spans="2:11" hidden="1" x14ac:dyDescent="0.2">
      <c r="B25" s="334"/>
      <c r="C25" s="329"/>
      <c r="D25" s="329"/>
      <c r="E25" s="334"/>
      <c r="F25" s="335"/>
      <c r="G25" s="335"/>
      <c r="H25" s="336"/>
      <c r="I25" s="335"/>
      <c r="J25" s="335"/>
      <c r="K25" s="336"/>
    </row>
    <row r="26" spans="2:11" hidden="1" x14ac:dyDescent="0.2">
      <c r="B26" s="334"/>
      <c r="C26" s="329"/>
      <c r="D26" s="329"/>
      <c r="E26" s="334"/>
      <c r="F26" s="335"/>
      <c r="G26" s="335"/>
      <c r="H26" s="336"/>
      <c r="I26" s="335"/>
      <c r="J26" s="335"/>
      <c r="K26" s="336"/>
    </row>
    <row r="27" spans="2:11" hidden="1" x14ac:dyDescent="0.2">
      <c r="B27" s="334"/>
      <c r="C27" s="329"/>
      <c r="D27" s="329"/>
      <c r="E27" s="334"/>
      <c r="F27" s="335"/>
      <c r="G27" s="335"/>
      <c r="H27" s="336"/>
      <c r="I27" s="335"/>
      <c r="J27" s="335"/>
      <c r="K27" s="336"/>
    </row>
    <row r="28" spans="2:11" hidden="1" x14ac:dyDescent="0.2">
      <c r="B28" s="334"/>
      <c r="C28" s="329"/>
      <c r="D28" s="329"/>
      <c r="E28" s="334"/>
      <c r="F28" s="335"/>
      <c r="G28" s="335"/>
      <c r="H28" s="336"/>
      <c r="I28" s="335"/>
      <c r="J28" s="335"/>
      <c r="K28" s="336"/>
    </row>
    <row r="29" spans="2:11" hidden="1" x14ac:dyDescent="0.2">
      <c r="B29" s="334"/>
      <c r="C29" s="329"/>
      <c r="D29" s="329"/>
      <c r="E29" s="331"/>
      <c r="F29" s="335"/>
      <c r="G29" s="335"/>
      <c r="H29" s="336"/>
      <c r="I29" s="335"/>
      <c r="J29" s="335"/>
      <c r="K29" s="336"/>
    </row>
    <row r="30" spans="2:11" x14ac:dyDescent="0.2">
      <c r="B30" s="337"/>
      <c r="C30" s="338"/>
      <c r="D30" s="338"/>
      <c r="E30" s="334"/>
      <c r="F30" s="339"/>
      <c r="G30" s="339"/>
      <c r="H30" s="340"/>
      <c r="I30" s="339"/>
      <c r="J30" s="339"/>
      <c r="K30" s="340"/>
    </row>
    <row r="31" spans="2:11" x14ac:dyDescent="0.2">
      <c r="B31" s="341"/>
      <c r="C31" s="329"/>
      <c r="D31" s="329"/>
      <c r="E31" s="334"/>
      <c r="F31" s="335"/>
      <c r="G31" s="335"/>
      <c r="H31" s="336"/>
      <c r="I31" s="335"/>
      <c r="J31" s="335"/>
      <c r="K31" s="336"/>
    </row>
    <row r="32" spans="2:11" x14ac:dyDescent="0.2">
      <c r="B32" s="342"/>
      <c r="C32" s="338"/>
      <c r="D32" s="338"/>
      <c r="E32" s="334"/>
      <c r="F32" s="339"/>
      <c r="G32" s="339"/>
      <c r="H32" s="340"/>
      <c r="I32" s="339"/>
      <c r="J32" s="339"/>
      <c r="K32" s="340"/>
    </row>
    <row r="33" spans="2:11" ht="7.5" customHeight="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326"/>
      <c r="H34" s="67"/>
    </row>
    <row r="35" spans="2:11" x14ac:dyDescent="0.2">
      <c r="B35" s="326"/>
      <c r="H35" s="67"/>
    </row>
    <row r="36" spans="2:11" x14ac:dyDescent="0.2">
      <c r="B36" s="326"/>
    </row>
    <row r="37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194" t="s">
        <v>353</v>
      </c>
      <c r="C1" s="68"/>
      <c r="D1" s="6"/>
      <c r="E1" s="6"/>
      <c r="F1" s="6"/>
      <c r="G1" s="7"/>
      <c r="H1" s="6"/>
      <c r="I1" s="6"/>
      <c r="J1" s="6"/>
      <c r="K1" s="299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53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54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52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25</v>
      </c>
      <c r="C11" s="89"/>
      <c r="D11" s="63" t="s">
        <v>49</v>
      </c>
      <c r="E11" s="41">
        <v>1</v>
      </c>
      <c r="F11" s="201">
        <v>6940864</v>
      </c>
      <c r="G11" s="53">
        <v>6874435</v>
      </c>
      <c r="H11" s="94">
        <f>IF(AND(G11&gt; 0,F11&gt;0,F11&lt;=G11*6),F11/G11*100-100,"-")</f>
        <v>0.96631941388638154</v>
      </c>
      <c r="I11" s="201">
        <v>6940864</v>
      </c>
      <c r="J11" s="53">
        <v>6874435</v>
      </c>
      <c r="K11" s="94">
        <f>IF(AND(J11&gt; 0,I11&gt;0,I11&lt;=J11*6),I11/J11*100-100,"-")</f>
        <v>0.96631941388638154</v>
      </c>
    </row>
    <row r="12" spans="2:11" x14ac:dyDescent="0.2">
      <c r="B12" s="41" t="s">
        <v>0</v>
      </c>
      <c r="C12" s="89"/>
      <c r="D12" s="42"/>
      <c r="E12" s="71" t="s">
        <v>0</v>
      </c>
      <c r="F12" s="202"/>
      <c r="G12" s="45"/>
      <c r="H12" s="90"/>
      <c r="I12" s="202"/>
      <c r="J12" s="45"/>
      <c r="K12" s="90"/>
    </row>
    <row r="13" spans="2:11" x14ac:dyDescent="0.2">
      <c r="B13" s="41" t="s">
        <v>0</v>
      </c>
      <c r="C13" s="89"/>
      <c r="D13" s="58" t="s">
        <v>55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25</v>
      </c>
      <c r="C14" s="89"/>
      <c r="D14" s="29" t="s">
        <v>56</v>
      </c>
      <c r="E14" s="32">
        <v>2</v>
      </c>
      <c r="F14" s="165">
        <v>728707</v>
      </c>
      <c r="G14" s="53">
        <v>915723</v>
      </c>
      <c r="H14" s="94">
        <f>IF(AND(G14&gt; 0,F14&gt;0,F14&lt;=G14*6),F14/G14*100-100,"-")</f>
        <v>-20.422769767713604</v>
      </c>
      <c r="I14" s="165">
        <v>728707</v>
      </c>
      <c r="J14" s="53">
        <v>915723</v>
      </c>
      <c r="K14" s="94">
        <f>IF(AND(J14&gt; 0,I14&gt;0,I14&lt;=J14*6),I14/J14*100-100,"-")</f>
        <v>-20.422769767713604</v>
      </c>
    </row>
    <row r="15" spans="2:11" x14ac:dyDescent="0.2">
      <c r="B15" s="32"/>
      <c r="C15" s="89"/>
      <c r="D15" s="17" t="s">
        <v>57</v>
      </c>
      <c r="E15" s="92"/>
      <c r="F15" s="164"/>
      <c r="G15" s="45"/>
      <c r="H15" s="90"/>
      <c r="I15" s="164"/>
      <c r="J15" s="45"/>
      <c r="K15" s="90"/>
    </row>
    <row r="16" spans="2:11" x14ac:dyDescent="0.2">
      <c r="B16" s="32"/>
      <c r="C16" s="89"/>
      <c r="D16" s="20" t="s">
        <v>279</v>
      </c>
      <c r="E16" s="23"/>
      <c r="F16" s="201"/>
      <c r="G16" s="61"/>
      <c r="H16" s="62"/>
      <c r="I16" s="201"/>
      <c r="J16" s="61"/>
      <c r="K16" s="62"/>
    </row>
    <row r="17" spans="2:11" x14ac:dyDescent="0.2">
      <c r="B17" s="32" t="s">
        <v>25</v>
      </c>
      <c r="C17" s="89"/>
      <c r="D17" s="29" t="s">
        <v>281</v>
      </c>
      <c r="E17" s="32">
        <v>3</v>
      </c>
      <c r="F17" s="201">
        <v>399787</v>
      </c>
      <c r="G17" s="53">
        <v>397059</v>
      </c>
      <c r="H17" s="94">
        <f>IF(AND(G17&gt; 0,F17&gt;0,F17&lt;=G17*6),F17/G17*100-100,"-")</f>
        <v>0.68705154649559574</v>
      </c>
      <c r="I17" s="201">
        <v>399787</v>
      </c>
      <c r="J17" s="53">
        <v>397059</v>
      </c>
      <c r="K17" s="94">
        <f>IF(AND(J17&gt; 0,I17&gt;0,I17&lt;=J17*6),I17/J17*100-100,"-")</f>
        <v>0.68705154649559574</v>
      </c>
    </row>
    <row r="18" spans="2:11" x14ac:dyDescent="0.2">
      <c r="B18" s="32"/>
      <c r="C18" s="89"/>
      <c r="D18" s="17" t="s">
        <v>280</v>
      </c>
      <c r="E18" s="92"/>
      <c r="F18" s="202"/>
      <c r="G18" s="45"/>
      <c r="H18" s="90"/>
      <c r="I18" s="202"/>
      <c r="J18" s="45"/>
      <c r="K18" s="90"/>
    </row>
    <row r="19" spans="2:11" x14ac:dyDescent="0.2">
      <c r="B19" s="32"/>
      <c r="C19" s="89"/>
      <c r="D19" s="20"/>
      <c r="E19" s="23"/>
      <c r="F19" s="201"/>
      <c r="G19" s="61"/>
      <c r="H19" s="62"/>
      <c r="I19" s="201"/>
      <c r="J19" s="61"/>
      <c r="K19" s="62"/>
    </row>
    <row r="20" spans="2:11" x14ac:dyDescent="0.2">
      <c r="B20" s="32" t="s">
        <v>46</v>
      </c>
      <c r="C20" s="89"/>
      <c r="D20" s="29" t="s">
        <v>58</v>
      </c>
      <c r="E20" s="32">
        <v>4</v>
      </c>
      <c r="F20" s="201">
        <v>-32314</v>
      </c>
      <c r="G20" s="53">
        <v>23899</v>
      </c>
      <c r="H20" s="94" t="str">
        <f>IF(AND(G20&gt; 0,F20&gt;0,F20&lt;=G20*6),F20/G20*100-100,"-")</f>
        <v>-</v>
      </c>
      <c r="I20" s="201">
        <v>-32314</v>
      </c>
      <c r="J20" s="53">
        <v>23899</v>
      </c>
      <c r="K20" s="94" t="str">
        <f>IF(AND(J20&gt; 0,I20&gt;0,I20&lt;=J20*6),I20/J20*100-100,"-")</f>
        <v>-</v>
      </c>
    </row>
    <row r="21" spans="2:11" x14ac:dyDescent="0.2">
      <c r="B21" s="32"/>
      <c r="C21" s="89"/>
      <c r="D21" s="17"/>
      <c r="E21" s="92"/>
      <c r="F21" s="202"/>
      <c r="G21" s="45"/>
      <c r="H21" s="90"/>
      <c r="I21" s="202"/>
      <c r="J21" s="45"/>
      <c r="K21" s="90"/>
    </row>
    <row r="22" spans="2:11" x14ac:dyDescent="0.2">
      <c r="B22" s="32"/>
      <c r="C22" s="89"/>
      <c r="D22" s="20"/>
      <c r="E22" s="23"/>
      <c r="F22" s="201"/>
      <c r="G22" s="61"/>
      <c r="H22" s="62"/>
      <c r="I22" s="201"/>
      <c r="J22" s="61"/>
      <c r="K22" s="62"/>
    </row>
    <row r="23" spans="2:11" x14ac:dyDescent="0.2">
      <c r="B23" s="32" t="s">
        <v>46</v>
      </c>
      <c r="C23" s="89"/>
      <c r="D23" s="29" t="s">
        <v>59</v>
      </c>
      <c r="E23" s="32">
        <v>5</v>
      </c>
      <c r="F23" s="201">
        <v>-165919</v>
      </c>
      <c r="G23" s="53">
        <v>-57832</v>
      </c>
      <c r="H23" s="220" t="s">
        <v>46</v>
      </c>
      <c r="I23" s="201">
        <v>-165919</v>
      </c>
      <c r="J23" s="53">
        <v>-57832</v>
      </c>
      <c r="K23" s="220" t="s">
        <v>46</v>
      </c>
    </row>
    <row r="24" spans="2:11" x14ac:dyDescent="0.2">
      <c r="B24" s="32"/>
      <c r="C24" s="89"/>
      <c r="D24" s="17"/>
      <c r="E24" s="92"/>
      <c r="F24" s="202"/>
      <c r="G24" s="45"/>
      <c r="H24" s="90"/>
      <c r="I24" s="202"/>
      <c r="J24" s="45"/>
      <c r="K24" s="90"/>
    </row>
    <row r="25" spans="2:11" x14ac:dyDescent="0.2">
      <c r="B25" s="95"/>
      <c r="C25" s="96"/>
      <c r="D25" s="97"/>
      <c r="E25" s="98"/>
      <c r="F25" s="203"/>
      <c r="G25" s="203"/>
      <c r="H25" s="204"/>
      <c r="I25" s="203"/>
      <c r="J25" s="203"/>
      <c r="K25" s="204"/>
    </row>
    <row r="26" spans="2:11" x14ac:dyDescent="0.2">
      <c r="B26" s="95" t="s">
        <v>34</v>
      </c>
      <c r="C26" s="96"/>
      <c r="D26" s="99" t="s">
        <v>60</v>
      </c>
      <c r="E26" s="100">
        <v>6</v>
      </c>
      <c r="F26" s="205">
        <f>F11+F14+F17-F20-F23</f>
        <v>8267591</v>
      </c>
      <c r="G26" s="205">
        <f>G11+G14+G17-G20-G23</f>
        <v>8221150</v>
      </c>
      <c r="H26" s="206">
        <f>IF(AND(G26&gt; 0,F26&gt;0,F26&lt;=G26*6),F26/G26*100-100,"-")</f>
        <v>0.56489663854813443</v>
      </c>
      <c r="I26" s="205">
        <f>I11+I14+I17-I20-I23</f>
        <v>8267591</v>
      </c>
      <c r="J26" s="205">
        <f>J11+J14+J17-J20-J23</f>
        <v>8221150</v>
      </c>
      <c r="K26" s="206">
        <f>IF(AND(J26&gt; 0,I26&gt;0,I26&lt;=J26*6),I26/J26*100-100,"-")</f>
        <v>0.56489663854813443</v>
      </c>
    </row>
    <row r="27" spans="2:11" x14ac:dyDescent="0.2">
      <c r="B27" s="72"/>
      <c r="C27" s="96"/>
      <c r="D27" s="73"/>
      <c r="E27" s="101"/>
      <c r="F27" s="207"/>
      <c r="G27" s="207"/>
      <c r="H27" s="103"/>
      <c r="I27" s="207"/>
      <c r="J27" s="207"/>
      <c r="K27" s="103"/>
    </row>
    <row r="28" spans="2:11" x14ac:dyDescent="0.2">
      <c r="B28" s="23"/>
      <c r="C28" s="104"/>
      <c r="D28" s="21"/>
      <c r="E28" s="23"/>
      <c r="F28" s="53"/>
      <c r="G28" s="201"/>
      <c r="H28" s="62"/>
      <c r="I28" s="53"/>
      <c r="J28" s="201"/>
      <c r="K28" s="62"/>
    </row>
    <row r="29" spans="2:11" x14ac:dyDescent="0.2">
      <c r="B29" s="32" t="s">
        <v>46</v>
      </c>
      <c r="C29" s="89"/>
      <c r="D29" s="30" t="s">
        <v>61</v>
      </c>
      <c r="E29" s="32">
        <v>7</v>
      </c>
      <c r="F29" s="53">
        <v>33188</v>
      </c>
      <c r="G29" s="201">
        <v>45083</v>
      </c>
      <c r="H29" s="94">
        <f>IF(AND(G29&gt; 0,F29&gt;0,F29&lt;=G29*6),F29/G29*100-100,"-")</f>
        <v>-26.384668278508528</v>
      </c>
      <c r="I29" s="53">
        <v>33188</v>
      </c>
      <c r="J29" s="201">
        <v>45083</v>
      </c>
      <c r="K29" s="94">
        <f>IF(AND(J29&gt; 0,I29&gt;0,I29&lt;=J29*6),I29/J29*100-100,"-")</f>
        <v>-26.384668278508528</v>
      </c>
    </row>
    <row r="30" spans="2:11" x14ac:dyDescent="0.2">
      <c r="B30" s="32"/>
      <c r="C30" s="105"/>
      <c r="D30" s="36"/>
      <c r="E30" s="92"/>
      <c r="F30" s="45"/>
      <c r="G30" s="202"/>
      <c r="H30" s="90"/>
      <c r="I30" s="45"/>
      <c r="J30" s="202"/>
      <c r="K30" s="90"/>
    </row>
    <row r="31" spans="2:11" x14ac:dyDescent="0.2">
      <c r="B31" s="32"/>
      <c r="C31" s="104"/>
      <c r="D31" s="21" t="s">
        <v>62</v>
      </c>
      <c r="E31" s="23"/>
      <c r="F31" s="53"/>
      <c r="G31" s="201"/>
      <c r="H31" s="62"/>
      <c r="I31" s="53"/>
      <c r="J31" s="201"/>
      <c r="K31" s="62"/>
    </row>
    <row r="32" spans="2:11" x14ac:dyDescent="0.2">
      <c r="B32" s="32" t="s">
        <v>46</v>
      </c>
      <c r="C32" s="89"/>
      <c r="D32" s="30" t="s">
        <v>63</v>
      </c>
      <c r="E32" s="32">
        <v>8</v>
      </c>
      <c r="F32" s="53">
        <v>126098</v>
      </c>
      <c r="G32" s="201">
        <v>131588</v>
      </c>
      <c r="H32" s="94">
        <f>IF(AND(G32&gt; 0,F32&gt;0,F32&lt;=G32*6),F32/G32*100-100,"-")</f>
        <v>-4.1721129586284462</v>
      </c>
      <c r="I32" s="53">
        <v>126098</v>
      </c>
      <c r="J32" s="201">
        <v>131588</v>
      </c>
      <c r="K32" s="94">
        <f>IF(AND(J32&gt; 0,I32&gt;0,I32&lt;=J32*6),I32/J32*100-100,"-")</f>
        <v>-4.1721129586284462</v>
      </c>
    </row>
    <row r="33" spans="2:11" x14ac:dyDescent="0.2">
      <c r="B33" s="32"/>
      <c r="C33" s="105"/>
      <c r="D33" s="36" t="s">
        <v>64</v>
      </c>
      <c r="E33" s="92"/>
      <c r="F33" s="45"/>
      <c r="G33" s="202"/>
      <c r="H33" s="90"/>
      <c r="I33" s="45"/>
      <c r="J33" s="202"/>
      <c r="K33" s="90"/>
    </row>
    <row r="34" spans="2:11" x14ac:dyDescent="0.2">
      <c r="B34" s="95"/>
      <c r="C34" s="106"/>
      <c r="D34" s="107" t="s">
        <v>65</v>
      </c>
      <c r="E34" s="98"/>
      <c r="F34" s="208"/>
      <c r="G34" s="209"/>
      <c r="H34" s="204"/>
      <c r="I34" s="208"/>
      <c r="J34" s="209"/>
      <c r="K34" s="204"/>
    </row>
    <row r="35" spans="2:11" x14ac:dyDescent="0.2">
      <c r="B35" s="95" t="s">
        <v>34</v>
      </c>
      <c r="C35" s="96"/>
      <c r="D35" s="108" t="s">
        <v>66</v>
      </c>
      <c r="E35" s="100">
        <v>9</v>
      </c>
      <c r="F35" s="205">
        <f>F26-F29-F32</f>
        <v>8108305</v>
      </c>
      <c r="G35" s="205">
        <f>G26-G29-G32</f>
        <v>8044479</v>
      </c>
      <c r="H35" s="206">
        <f>IF(AND(G35&gt; 0,F35&gt;0,F35&lt;=G35*6),F35/G35*100-100,"-")</f>
        <v>0.79341371889962886</v>
      </c>
      <c r="I35" s="205">
        <f>I26-I29-I32</f>
        <v>8108305</v>
      </c>
      <c r="J35" s="205">
        <f>J26-J29-J32</f>
        <v>8044479</v>
      </c>
      <c r="K35" s="206">
        <f>IF(AND(J35&gt; 0,I35&gt;0,I35&lt;=J35*6),I35/J35*100-100,"-")</f>
        <v>0.79341371889962886</v>
      </c>
    </row>
    <row r="36" spans="2:11" x14ac:dyDescent="0.2">
      <c r="B36" s="109"/>
      <c r="C36" s="110"/>
      <c r="D36" s="111" t="s">
        <v>67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C36" sqref="C36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6"/>
      <c r="K1" s="6"/>
      <c r="L1" s="6"/>
      <c r="M1" s="299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68</v>
      </c>
      <c r="M3" s="16" t="s">
        <v>69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70</v>
      </c>
      <c r="F5" s="114"/>
      <c r="G5" s="23" t="s">
        <v>71</v>
      </c>
      <c r="H5" s="24" t="s">
        <v>72</v>
      </c>
      <c r="I5" s="24" t="s">
        <v>73</v>
      </c>
      <c r="J5" s="24" t="s">
        <v>74</v>
      </c>
      <c r="K5" s="25" t="s">
        <v>75</v>
      </c>
      <c r="L5" s="27"/>
      <c r="M5" s="115" t="s">
        <v>76</v>
      </c>
    </row>
    <row r="6" spans="2:13" x14ac:dyDescent="0.2">
      <c r="B6" s="89"/>
      <c r="C6" s="16" t="s">
        <v>77</v>
      </c>
      <c r="D6" s="30" t="s">
        <v>0</v>
      </c>
      <c r="E6" s="116" t="s">
        <v>78</v>
      </c>
      <c r="F6" s="117"/>
      <c r="G6" s="32" t="s">
        <v>79</v>
      </c>
      <c r="H6" s="32" t="s">
        <v>80</v>
      </c>
      <c r="I6" s="32" t="s">
        <v>81</v>
      </c>
      <c r="J6" s="32" t="s">
        <v>82</v>
      </c>
      <c r="K6" s="23" t="s">
        <v>83</v>
      </c>
      <c r="L6" s="32" t="s">
        <v>84</v>
      </c>
      <c r="M6" s="32" t="s">
        <v>85</v>
      </c>
    </row>
    <row r="7" spans="2:13" x14ac:dyDescent="0.2">
      <c r="B7" s="89"/>
      <c r="D7" s="30"/>
      <c r="E7" s="116" t="s">
        <v>86</v>
      </c>
      <c r="F7" s="117"/>
      <c r="G7" s="32" t="s">
        <v>87</v>
      </c>
      <c r="H7" s="32" t="s">
        <v>88</v>
      </c>
      <c r="I7" s="32" t="s">
        <v>89</v>
      </c>
      <c r="J7" s="32" t="s">
        <v>90</v>
      </c>
      <c r="K7" s="32" t="s">
        <v>91</v>
      </c>
      <c r="L7" s="32" t="s">
        <v>92</v>
      </c>
      <c r="M7" s="32" t="s">
        <v>93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54</v>
      </c>
      <c r="D9" s="30"/>
      <c r="E9" s="118" t="s">
        <v>94</v>
      </c>
      <c r="F9" s="119"/>
      <c r="G9" s="32" t="s">
        <v>95</v>
      </c>
      <c r="H9" s="32" t="s">
        <v>95</v>
      </c>
      <c r="I9" s="32" t="s">
        <v>94</v>
      </c>
      <c r="J9" s="32" t="s">
        <v>94</v>
      </c>
      <c r="K9" s="32" t="s">
        <v>94</v>
      </c>
      <c r="L9" s="32" t="s">
        <v>94</v>
      </c>
      <c r="M9" s="120" t="s">
        <v>96</v>
      </c>
    </row>
    <row r="10" spans="2:13" x14ac:dyDescent="0.2">
      <c r="B10" s="105"/>
      <c r="C10" s="17"/>
      <c r="D10" s="36"/>
      <c r="E10" s="25" t="s">
        <v>97</v>
      </c>
      <c r="F10" s="27"/>
      <c r="G10" s="38" t="s">
        <v>20</v>
      </c>
      <c r="H10" s="38" t="s">
        <v>21</v>
      </c>
      <c r="I10" s="38" t="s">
        <v>52</v>
      </c>
      <c r="J10" s="38" t="s">
        <v>23</v>
      </c>
      <c r="K10" s="38" t="s">
        <v>24</v>
      </c>
      <c r="L10" s="38" t="s">
        <v>98</v>
      </c>
      <c r="M10" s="38" t="s">
        <v>99</v>
      </c>
    </row>
    <row r="11" spans="2:13" x14ac:dyDescent="0.2">
      <c r="B11" s="89" t="s">
        <v>100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101</v>
      </c>
      <c r="D12" s="92">
        <v>1</v>
      </c>
      <c r="E12" s="122">
        <v>658785</v>
      </c>
      <c r="F12" s="123"/>
      <c r="G12" s="93">
        <v>114</v>
      </c>
      <c r="H12" s="93">
        <v>131615</v>
      </c>
      <c r="I12" s="93">
        <v>94166</v>
      </c>
      <c r="J12" s="93">
        <v>0</v>
      </c>
      <c r="K12" s="93">
        <v>59809</v>
      </c>
      <c r="L12" s="93">
        <v>217787</v>
      </c>
      <c r="M12" s="93">
        <f>E12-G12-H12+I12+J12+K12+L12</f>
        <v>898818</v>
      </c>
    </row>
    <row r="13" spans="2:13" x14ac:dyDescent="0.2">
      <c r="B13" s="89"/>
      <c r="C13" s="17" t="s">
        <v>102</v>
      </c>
      <c r="D13" s="38">
        <v>2</v>
      </c>
      <c r="E13" s="122">
        <v>1672449</v>
      </c>
      <c r="F13" s="123"/>
      <c r="G13" s="93">
        <v>0</v>
      </c>
      <c r="H13" s="93">
        <v>1659</v>
      </c>
      <c r="I13" s="93">
        <v>0</v>
      </c>
      <c r="J13" s="93">
        <v>0</v>
      </c>
      <c r="K13" s="93">
        <v>4649</v>
      </c>
      <c r="L13" s="93">
        <v>130697</v>
      </c>
      <c r="M13" s="93">
        <f t="shared" ref="M13:M19" si="0">E13-G13-H13+I13+J13+K13+L13</f>
        <v>1806136</v>
      </c>
    </row>
    <row r="14" spans="2:13" x14ac:dyDescent="0.2">
      <c r="B14" s="89"/>
      <c r="C14" s="17" t="s">
        <v>103</v>
      </c>
      <c r="D14" s="38">
        <v>3</v>
      </c>
      <c r="E14" s="122">
        <v>150894</v>
      </c>
      <c r="F14" s="123"/>
      <c r="G14" s="93">
        <v>173</v>
      </c>
      <c r="H14" s="93">
        <v>89956</v>
      </c>
      <c r="I14" s="93">
        <v>356116</v>
      </c>
      <c r="J14" s="93">
        <v>0</v>
      </c>
      <c r="K14" s="93">
        <v>500</v>
      </c>
      <c r="L14" s="93">
        <v>48458</v>
      </c>
      <c r="M14" s="93">
        <f t="shared" si="0"/>
        <v>465839</v>
      </c>
    </row>
    <row r="15" spans="2:13" x14ac:dyDescent="0.2">
      <c r="B15" s="89"/>
      <c r="C15" s="17" t="s">
        <v>104</v>
      </c>
      <c r="D15" s="38">
        <v>4</v>
      </c>
      <c r="E15" s="122">
        <v>2463714</v>
      </c>
      <c r="F15" s="123"/>
      <c r="G15" s="93">
        <v>193</v>
      </c>
      <c r="H15" s="93">
        <v>27200</v>
      </c>
      <c r="I15" s="93">
        <v>0</v>
      </c>
      <c r="J15" s="93">
        <v>0</v>
      </c>
      <c r="K15" s="93">
        <v>182598</v>
      </c>
      <c r="L15" s="93">
        <v>780775</v>
      </c>
      <c r="M15" s="93">
        <f t="shared" si="0"/>
        <v>3399694</v>
      </c>
    </row>
    <row r="16" spans="2:13" x14ac:dyDescent="0.2">
      <c r="B16" s="89"/>
      <c r="C16" s="17" t="s">
        <v>105</v>
      </c>
      <c r="D16" s="38">
        <v>5</v>
      </c>
      <c r="E16" s="122">
        <v>947099</v>
      </c>
      <c r="F16" s="123"/>
      <c r="G16" s="93">
        <v>1173</v>
      </c>
      <c r="H16" s="93">
        <v>4511</v>
      </c>
      <c r="I16" s="93">
        <v>0</v>
      </c>
      <c r="J16" s="93">
        <v>1889</v>
      </c>
      <c r="K16" s="93">
        <v>25416</v>
      </c>
      <c r="L16" s="93">
        <v>156505</v>
      </c>
      <c r="M16" s="93">
        <f t="shared" si="0"/>
        <v>1125225</v>
      </c>
    </row>
    <row r="17" spans="2:13" x14ac:dyDescent="0.2">
      <c r="B17" s="89"/>
      <c r="C17" s="17" t="s">
        <v>106</v>
      </c>
      <c r="D17" s="38">
        <v>6</v>
      </c>
      <c r="E17" s="122">
        <v>183666</v>
      </c>
      <c r="F17" s="123"/>
      <c r="G17" s="93">
        <v>0</v>
      </c>
      <c r="H17" s="93">
        <v>37732</v>
      </c>
      <c r="I17" s="93">
        <v>165</v>
      </c>
      <c r="J17" s="93">
        <v>392</v>
      </c>
      <c r="K17" s="93">
        <v>3963</v>
      </c>
      <c r="L17" s="93">
        <v>30298</v>
      </c>
      <c r="M17" s="93">
        <f t="shared" si="0"/>
        <v>180752</v>
      </c>
    </row>
    <row r="18" spans="2:13" x14ac:dyDescent="0.2">
      <c r="B18" s="89"/>
      <c r="C18" s="17" t="s">
        <v>107</v>
      </c>
      <c r="D18" s="38">
        <v>7</v>
      </c>
      <c r="E18" s="122">
        <v>304819</v>
      </c>
      <c r="F18" s="123"/>
      <c r="G18" s="93">
        <v>52466</v>
      </c>
      <c r="H18" s="93">
        <v>85480</v>
      </c>
      <c r="I18" s="93">
        <v>0</v>
      </c>
      <c r="J18" s="93">
        <v>10120</v>
      </c>
      <c r="K18" s="93">
        <v>75</v>
      </c>
      <c r="L18" s="93">
        <v>54522</v>
      </c>
      <c r="M18" s="93">
        <f t="shared" si="0"/>
        <v>231590</v>
      </c>
    </row>
    <row r="19" spans="2:13" x14ac:dyDescent="0.2">
      <c r="B19" s="105"/>
      <c r="C19" s="17" t="s">
        <v>108</v>
      </c>
      <c r="D19" s="38">
        <v>8</v>
      </c>
      <c r="E19" s="122">
        <v>190087</v>
      </c>
      <c r="F19" s="123"/>
      <c r="G19" s="93">
        <v>28</v>
      </c>
      <c r="H19" s="93">
        <v>54233</v>
      </c>
      <c r="I19" s="93">
        <v>4975</v>
      </c>
      <c r="J19" s="93">
        <v>2705</v>
      </c>
      <c r="K19" s="93">
        <v>0</v>
      </c>
      <c r="L19" s="93">
        <v>5923</v>
      </c>
      <c r="M19" s="93">
        <f t="shared" si="0"/>
        <v>149429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109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110</v>
      </c>
      <c r="D22" s="92">
        <v>9</v>
      </c>
      <c r="E22" s="122">
        <v>248185</v>
      </c>
      <c r="F22" s="123"/>
      <c r="G22" s="93">
        <v>12212</v>
      </c>
      <c r="H22" s="93">
        <v>79545</v>
      </c>
      <c r="I22" s="93">
        <v>19646</v>
      </c>
      <c r="J22" s="93">
        <v>0</v>
      </c>
      <c r="K22" s="93">
        <v>17063</v>
      </c>
      <c r="L22" s="93">
        <v>84792</v>
      </c>
      <c r="M22" s="93">
        <f>E22-G22-H22+I22+J22+K22+L22</f>
        <v>277929</v>
      </c>
    </row>
    <row r="23" spans="2:13" x14ac:dyDescent="0.2">
      <c r="B23" s="89"/>
      <c r="C23" s="17" t="s">
        <v>111</v>
      </c>
      <c r="D23" s="38">
        <v>10</v>
      </c>
      <c r="E23" s="122">
        <v>366225</v>
      </c>
      <c r="F23" s="123"/>
      <c r="G23" s="93">
        <v>302646</v>
      </c>
      <c r="H23" s="93">
        <v>58049</v>
      </c>
      <c r="I23" s="93">
        <v>25126</v>
      </c>
      <c r="J23" s="93">
        <v>0</v>
      </c>
      <c r="K23" s="93">
        <v>4730</v>
      </c>
      <c r="L23" s="93">
        <v>0</v>
      </c>
      <c r="M23" s="93">
        <f t="shared" ref="M23:M34" si="1">E23-G23-H23+I23+J23+K23+L23</f>
        <v>35386</v>
      </c>
    </row>
    <row r="24" spans="2:13" x14ac:dyDescent="0.2">
      <c r="B24" s="89"/>
      <c r="C24" s="17" t="s">
        <v>112</v>
      </c>
      <c r="D24" s="38">
        <v>11</v>
      </c>
      <c r="E24" s="122">
        <v>34019</v>
      </c>
      <c r="F24" s="123"/>
      <c r="G24" s="93">
        <v>0</v>
      </c>
      <c r="H24" s="93">
        <v>15157</v>
      </c>
      <c r="I24" s="93">
        <v>18510</v>
      </c>
      <c r="J24" s="93">
        <v>833</v>
      </c>
      <c r="K24" s="93">
        <v>551</v>
      </c>
      <c r="L24" s="93">
        <v>6170</v>
      </c>
      <c r="M24" s="93">
        <f t="shared" si="1"/>
        <v>44926</v>
      </c>
    </row>
    <row r="25" spans="2:13" x14ac:dyDescent="0.2">
      <c r="B25" s="89"/>
      <c r="C25" s="17" t="s">
        <v>113</v>
      </c>
      <c r="D25" s="38">
        <v>12</v>
      </c>
      <c r="E25" s="122">
        <v>2246</v>
      </c>
      <c r="F25" s="123"/>
      <c r="G25" s="93">
        <v>0</v>
      </c>
      <c r="H25" s="93">
        <v>135</v>
      </c>
      <c r="I25" s="93">
        <v>2632</v>
      </c>
      <c r="J25" s="93">
        <v>0</v>
      </c>
      <c r="K25" s="93">
        <v>63</v>
      </c>
      <c r="L25" s="93">
        <v>6543</v>
      </c>
      <c r="M25" s="93">
        <f t="shared" si="1"/>
        <v>11349</v>
      </c>
    </row>
    <row r="26" spans="2:13" x14ac:dyDescent="0.2">
      <c r="B26" s="89"/>
      <c r="C26" s="17" t="s">
        <v>114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14</v>
      </c>
      <c r="M26" s="93">
        <f t="shared" si="1"/>
        <v>14</v>
      </c>
    </row>
    <row r="27" spans="2:13" x14ac:dyDescent="0.2">
      <c r="B27" s="89"/>
      <c r="C27" s="17" t="s">
        <v>115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116</v>
      </c>
      <c r="D28" s="38">
        <v>15</v>
      </c>
      <c r="E28" s="122">
        <v>342584</v>
      </c>
      <c r="F28" s="123"/>
      <c r="G28" s="93">
        <v>0</v>
      </c>
      <c r="H28" s="93">
        <v>4070</v>
      </c>
      <c r="I28" s="93">
        <v>0</v>
      </c>
      <c r="J28" s="93">
        <v>0</v>
      </c>
      <c r="K28" s="93">
        <v>6798</v>
      </c>
      <c r="L28" s="93">
        <v>525508</v>
      </c>
      <c r="M28" s="93">
        <f t="shared" si="1"/>
        <v>870820</v>
      </c>
    </row>
    <row r="29" spans="2:13" x14ac:dyDescent="0.2">
      <c r="B29" s="89"/>
      <c r="C29" s="17" t="s">
        <v>117</v>
      </c>
      <c r="D29" s="38">
        <v>16</v>
      </c>
      <c r="E29" s="122">
        <v>6368</v>
      </c>
      <c r="F29" s="123"/>
      <c r="G29" s="93">
        <v>0</v>
      </c>
      <c r="H29" s="93">
        <v>198</v>
      </c>
      <c r="I29" s="93">
        <v>0</v>
      </c>
      <c r="J29" s="93">
        <v>0</v>
      </c>
      <c r="K29" s="93">
        <v>0</v>
      </c>
      <c r="L29" s="93">
        <v>658</v>
      </c>
      <c r="M29" s="93">
        <f t="shared" si="1"/>
        <v>6828</v>
      </c>
    </row>
    <row r="30" spans="2:13" x14ac:dyDescent="0.2">
      <c r="B30" s="89"/>
      <c r="C30" s="17" t="s">
        <v>274</v>
      </c>
      <c r="D30" s="38">
        <v>17</v>
      </c>
      <c r="E30" s="122">
        <v>160137</v>
      </c>
      <c r="F30" s="126"/>
      <c r="G30" s="93">
        <v>0</v>
      </c>
      <c r="H30" s="93">
        <v>86505</v>
      </c>
      <c r="I30" s="93">
        <v>0</v>
      </c>
      <c r="J30" s="93">
        <v>21591</v>
      </c>
      <c r="K30" s="93">
        <v>6195</v>
      </c>
      <c r="L30" s="93">
        <v>75479</v>
      </c>
      <c r="M30" s="93">
        <f t="shared" si="1"/>
        <v>176897</v>
      </c>
    </row>
    <row r="31" spans="2:13" x14ac:dyDescent="0.2">
      <c r="B31" s="89"/>
      <c r="C31" s="17" t="s">
        <v>120</v>
      </c>
      <c r="D31" s="38">
        <v>18</v>
      </c>
      <c r="E31" s="122">
        <v>60104</v>
      </c>
      <c r="F31" s="123"/>
      <c r="G31" s="93">
        <v>0</v>
      </c>
      <c r="H31" s="93">
        <v>785</v>
      </c>
      <c r="I31" s="93">
        <v>0</v>
      </c>
      <c r="J31" s="93">
        <v>0</v>
      </c>
      <c r="K31" s="93">
        <v>18</v>
      </c>
      <c r="L31" s="93">
        <v>1201</v>
      </c>
      <c r="M31" s="93">
        <f t="shared" si="1"/>
        <v>60538</v>
      </c>
    </row>
    <row r="32" spans="2:13" x14ac:dyDescent="0.2">
      <c r="B32" s="89"/>
      <c r="C32" s="17" t="s">
        <v>121</v>
      </c>
      <c r="D32" s="38">
        <v>19</v>
      </c>
      <c r="E32" s="122">
        <v>159132</v>
      </c>
      <c r="F32" s="123"/>
      <c r="G32" s="93">
        <v>53955</v>
      </c>
      <c r="H32" s="93">
        <v>0</v>
      </c>
      <c r="I32" s="93">
        <v>0</v>
      </c>
      <c r="J32" s="93">
        <v>0</v>
      </c>
      <c r="K32" s="93">
        <v>24383</v>
      </c>
      <c r="L32" s="93">
        <v>0</v>
      </c>
      <c r="M32" s="93">
        <f t="shared" si="1"/>
        <v>129560</v>
      </c>
    </row>
    <row r="33" spans="2:13" x14ac:dyDescent="0.2">
      <c r="B33" s="89"/>
      <c r="C33" s="17" t="s">
        <v>122</v>
      </c>
      <c r="D33" s="38">
        <v>20</v>
      </c>
      <c r="E33" s="122">
        <v>29723</v>
      </c>
      <c r="F33" s="123"/>
      <c r="G33" s="93">
        <v>0</v>
      </c>
      <c r="H33" s="93">
        <v>26581</v>
      </c>
      <c r="I33" s="93">
        <v>0</v>
      </c>
      <c r="J33" s="93">
        <v>0</v>
      </c>
      <c r="K33" s="93">
        <v>12929</v>
      </c>
      <c r="L33" s="93">
        <v>7376</v>
      </c>
      <c r="M33" s="93">
        <f t="shared" si="1"/>
        <v>23447</v>
      </c>
    </row>
    <row r="34" spans="2:13" x14ac:dyDescent="0.2">
      <c r="B34" s="89"/>
      <c r="C34" s="17" t="s">
        <v>123</v>
      </c>
      <c r="D34" s="38">
        <v>21</v>
      </c>
      <c r="E34" s="122">
        <v>132139</v>
      </c>
      <c r="F34" s="123"/>
      <c r="G34" s="93">
        <v>50931</v>
      </c>
      <c r="H34" s="93">
        <v>25296</v>
      </c>
      <c r="I34" s="93">
        <v>61428</v>
      </c>
      <c r="J34" s="93">
        <v>0</v>
      </c>
      <c r="K34" s="93">
        <v>0</v>
      </c>
      <c r="L34" s="93">
        <v>4201</v>
      </c>
      <c r="M34" s="93">
        <f t="shared" si="1"/>
        <v>121541</v>
      </c>
    </row>
    <row r="35" spans="2:13" s="51" customFormat="1" x14ac:dyDescent="0.2">
      <c r="B35" s="82" t="s">
        <v>124</v>
      </c>
      <c r="C35" s="83"/>
      <c r="D35" s="74">
        <v>22</v>
      </c>
      <c r="E35" s="127">
        <f>SUM(E12:E34)</f>
        <v>8112375</v>
      </c>
      <c r="F35" s="128"/>
      <c r="G35" s="127">
        <f>SUM(G12:G34)</f>
        <v>473891</v>
      </c>
      <c r="H35" s="127">
        <f t="shared" ref="H35:M35" si="2">SUM(H12:H34)</f>
        <v>728707</v>
      </c>
      <c r="I35" s="127">
        <f t="shared" si="2"/>
        <v>582764</v>
      </c>
      <c r="J35" s="127">
        <f t="shared" si="2"/>
        <v>37530</v>
      </c>
      <c r="K35" s="127">
        <f t="shared" si="2"/>
        <v>349740</v>
      </c>
      <c r="L35" s="127">
        <f t="shared" si="2"/>
        <v>2136907</v>
      </c>
      <c r="M35" s="129">
        <f t="shared" si="2"/>
        <v>10016718</v>
      </c>
    </row>
    <row r="36" spans="2:13" ht="7.5" customHeight="1" x14ac:dyDescent="0.2"/>
    <row r="37" spans="2:13" x14ac:dyDescent="0.2">
      <c r="B37" s="67" t="s">
        <v>277</v>
      </c>
      <c r="C37" s="130"/>
      <c r="D37" s="130"/>
      <c r="E37" s="130"/>
      <c r="F37" s="130"/>
      <c r="G37" s="131"/>
    </row>
    <row r="38" spans="2:13" x14ac:dyDescent="0.2">
      <c r="C38" s="130" t="s">
        <v>276</v>
      </c>
      <c r="D38" s="298" t="s">
        <v>34</v>
      </c>
      <c r="E38" s="130">
        <v>18505</v>
      </c>
      <c r="F38" s="130"/>
      <c r="G38" s="131"/>
    </row>
    <row r="39" spans="2:13" x14ac:dyDescent="0.2">
      <c r="C39" s="130" t="s">
        <v>278</v>
      </c>
      <c r="D39" s="298" t="s">
        <v>34</v>
      </c>
      <c r="E39" s="130">
        <v>3086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Deutschland&amp;LVorläufige Daten&amp;R26.3.2024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353</v>
      </c>
      <c r="C1" s="6"/>
      <c r="D1" s="6"/>
      <c r="E1" s="6"/>
      <c r="F1" s="6"/>
      <c r="G1" s="6"/>
      <c r="H1" s="6"/>
      <c r="I1" s="218"/>
      <c r="J1" s="299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125</v>
      </c>
      <c r="I3" s="9" t="s">
        <v>126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x14ac:dyDescent="0.2">
      <c r="B8" s="89" t="s">
        <v>54</v>
      </c>
      <c r="C8" s="29"/>
      <c r="D8" s="30"/>
      <c r="E8" s="32" t="s">
        <v>0</v>
      </c>
      <c r="F8" s="32"/>
      <c r="G8" s="92" t="s">
        <v>128</v>
      </c>
      <c r="H8" s="92" t="s">
        <v>0</v>
      </c>
      <c r="I8" s="92" t="s">
        <v>13</v>
      </c>
      <c r="J8" s="92" t="s">
        <v>128</v>
      </c>
    </row>
    <row r="9" spans="2:14" x14ac:dyDescent="0.2">
      <c r="B9" s="105"/>
      <c r="C9" s="17"/>
      <c r="D9" s="36"/>
      <c r="E9" s="37" t="s">
        <v>97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x14ac:dyDescent="0.2">
      <c r="B10" s="89" t="s">
        <v>100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101</v>
      </c>
      <c r="D11" s="92">
        <v>1</v>
      </c>
      <c r="E11" s="93">
        <v>658785</v>
      </c>
      <c r="F11" s="93">
        <v>646673</v>
      </c>
      <c r="G11" s="195">
        <f t="shared" ref="G11:G18" si="0">IF(AND(F11&gt; 0,E11&gt;0,E11&lt;=F11*6),E11/F11*100-100,"-")</f>
        <v>1.8729713471878426</v>
      </c>
      <c r="H11" s="93">
        <v>658785</v>
      </c>
      <c r="I11" s="93">
        <v>646673</v>
      </c>
      <c r="J11" s="195">
        <f t="shared" ref="J11:J18" si="1">IF(AND(I11&gt; 0,H11&gt;0,H11&lt;=I11*6),H11/I11*100-100,"-")</f>
        <v>1.8729713471878426</v>
      </c>
    </row>
    <row r="12" spans="2:14" x14ac:dyDescent="0.2">
      <c r="B12" s="89"/>
      <c r="C12" s="17" t="s">
        <v>102</v>
      </c>
      <c r="D12" s="38">
        <v>2</v>
      </c>
      <c r="E12" s="93">
        <v>1672449</v>
      </c>
      <c r="F12" s="93">
        <v>1565165</v>
      </c>
      <c r="G12" s="195">
        <f t="shared" si="0"/>
        <v>6.8544849904003797</v>
      </c>
      <c r="H12" s="93">
        <v>1672449</v>
      </c>
      <c r="I12" s="93">
        <v>1565165</v>
      </c>
      <c r="J12" s="195">
        <f t="shared" si="1"/>
        <v>6.8544849904003797</v>
      </c>
    </row>
    <row r="13" spans="2:14" x14ac:dyDescent="0.2">
      <c r="B13" s="89"/>
      <c r="C13" s="17" t="s">
        <v>103</v>
      </c>
      <c r="D13" s="38">
        <v>3</v>
      </c>
      <c r="E13" s="93">
        <v>150894</v>
      </c>
      <c r="F13" s="93">
        <v>252836</v>
      </c>
      <c r="G13" s="195">
        <f t="shared" si="0"/>
        <v>-40.31941653878404</v>
      </c>
      <c r="H13" s="93">
        <v>150894</v>
      </c>
      <c r="I13" s="93">
        <v>252836</v>
      </c>
      <c r="J13" s="195">
        <f t="shared" si="1"/>
        <v>-40.31941653878404</v>
      </c>
    </row>
    <row r="14" spans="2:14" x14ac:dyDescent="0.2">
      <c r="B14" s="89"/>
      <c r="C14" s="17" t="s">
        <v>104</v>
      </c>
      <c r="D14" s="38">
        <v>4</v>
      </c>
      <c r="E14" s="93">
        <v>2463714</v>
      </c>
      <c r="F14" s="93">
        <v>2464025</v>
      </c>
      <c r="G14" s="195">
        <f t="shared" si="0"/>
        <v>-1.262162518644061E-2</v>
      </c>
      <c r="H14" s="93">
        <v>2463714</v>
      </c>
      <c r="I14" s="93">
        <v>2464025</v>
      </c>
      <c r="J14" s="195">
        <f t="shared" si="1"/>
        <v>-1.262162518644061E-2</v>
      </c>
    </row>
    <row r="15" spans="2:14" x14ac:dyDescent="0.2">
      <c r="B15" s="89"/>
      <c r="C15" s="17" t="s">
        <v>105</v>
      </c>
      <c r="D15" s="38">
        <v>5</v>
      </c>
      <c r="E15" s="93">
        <v>947099</v>
      </c>
      <c r="F15" s="93">
        <v>920439</v>
      </c>
      <c r="G15" s="195">
        <f t="shared" si="0"/>
        <v>2.8964439794489323</v>
      </c>
      <c r="H15" s="93">
        <v>947099</v>
      </c>
      <c r="I15" s="93">
        <v>920439</v>
      </c>
      <c r="J15" s="195">
        <f t="shared" si="1"/>
        <v>2.8964439794489323</v>
      </c>
    </row>
    <row r="16" spans="2:14" x14ac:dyDescent="0.2">
      <c r="B16" s="89"/>
      <c r="C16" s="17" t="s">
        <v>106</v>
      </c>
      <c r="D16" s="38">
        <v>6</v>
      </c>
      <c r="E16" s="93">
        <v>183666</v>
      </c>
      <c r="F16" s="93">
        <v>281386</v>
      </c>
      <c r="G16" s="195">
        <f t="shared" si="0"/>
        <v>-34.728095925170408</v>
      </c>
      <c r="H16" s="93">
        <v>183666</v>
      </c>
      <c r="I16" s="93">
        <v>281386</v>
      </c>
      <c r="J16" s="195">
        <f t="shared" si="1"/>
        <v>-34.728095925170408</v>
      </c>
    </row>
    <row r="17" spans="2:10" x14ac:dyDescent="0.2">
      <c r="B17" s="89"/>
      <c r="C17" s="17" t="s">
        <v>107</v>
      </c>
      <c r="D17" s="38">
        <v>7</v>
      </c>
      <c r="E17" s="93">
        <v>304819</v>
      </c>
      <c r="F17" s="93">
        <v>341658</v>
      </c>
      <c r="G17" s="195">
        <f t="shared" si="0"/>
        <v>-10.782419846747331</v>
      </c>
      <c r="H17" s="93">
        <v>304819</v>
      </c>
      <c r="I17" s="93">
        <v>341658</v>
      </c>
      <c r="J17" s="195">
        <f t="shared" si="1"/>
        <v>-10.782419846747331</v>
      </c>
    </row>
    <row r="18" spans="2:10" x14ac:dyDescent="0.2">
      <c r="B18" s="105"/>
      <c r="C18" s="17" t="s">
        <v>108</v>
      </c>
      <c r="D18" s="38">
        <v>8</v>
      </c>
      <c r="E18" s="93">
        <v>190087</v>
      </c>
      <c r="F18" s="93">
        <v>94034</v>
      </c>
      <c r="G18" s="195">
        <f t="shared" si="0"/>
        <v>102.14709573133121</v>
      </c>
      <c r="H18" s="93">
        <v>190087</v>
      </c>
      <c r="I18" s="93">
        <v>94034</v>
      </c>
      <c r="J18" s="195">
        <f t="shared" si="1"/>
        <v>102.14709573133121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109</v>
      </c>
      <c r="C20" s="29"/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110</v>
      </c>
      <c r="D21" s="92">
        <v>9</v>
      </c>
      <c r="E21" s="93">
        <v>248185</v>
      </c>
      <c r="F21" s="93">
        <v>182813</v>
      </c>
      <c r="G21" s="195">
        <f t="shared" ref="G21:G34" si="2">IF(AND(F21&gt; 0,E21&gt;0,E21&lt;=F21*6),E21/F21*100-100,"-")</f>
        <v>35.758944932800176</v>
      </c>
      <c r="H21" s="93">
        <v>248185</v>
      </c>
      <c r="I21" s="93">
        <v>182813</v>
      </c>
      <c r="J21" s="195">
        <f t="shared" ref="J21:J34" si="3">IF(AND(I21&gt; 0,H21&gt;0,H21&lt;=I21*6),H21/I21*100-100,"-")</f>
        <v>35.758944932800176</v>
      </c>
    </row>
    <row r="22" spans="2:10" x14ac:dyDescent="0.2">
      <c r="B22" s="89"/>
      <c r="C22" s="17" t="s">
        <v>111</v>
      </c>
      <c r="D22" s="38">
        <v>10</v>
      </c>
      <c r="E22" s="93">
        <v>366225</v>
      </c>
      <c r="F22" s="93">
        <v>320508</v>
      </c>
      <c r="G22" s="195">
        <f t="shared" si="2"/>
        <v>14.263918529334688</v>
      </c>
      <c r="H22" s="93">
        <v>366225</v>
      </c>
      <c r="I22" s="93">
        <v>320508</v>
      </c>
      <c r="J22" s="195">
        <f t="shared" si="3"/>
        <v>14.263918529334688</v>
      </c>
    </row>
    <row r="23" spans="2:10" x14ac:dyDescent="0.2">
      <c r="B23" s="89"/>
      <c r="C23" s="17" t="s">
        <v>112</v>
      </c>
      <c r="D23" s="38">
        <v>11</v>
      </c>
      <c r="E23" s="93">
        <v>34019</v>
      </c>
      <c r="F23" s="93">
        <v>56832</v>
      </c>
      <c r="G23" s="195">
        <f t="shared" si="2"/>
        <v>-40.14111768018018</v>
      </c>
      <c r="H23" s="93">
        <v>34019</v>
      </c>
      <c r="I23" s="93">
        <v>56832</v>
      </c>
      <c r="J23" s="195">
        <f t="shared" si="3"/>
        <v>-40.14111768018018</v>
      </c>
    </row>
    <row r="24" spans="2:10" x14ac:dyDescent="0.2">
      <c r="B24" s="89"/>
      <c r="C24" s="17" t="s">
        <v>113</v>
      </c>
      <c r="D24" s="38">
        <v>12</v>
      </c>
      <c r="E24" s="93">
        <v>2246</v>
      </c>
      <c r="F24" s="93">
        <v>2561</v>
      </c>
      <c r="G24" s="195">
        <f t="shared" si="2"/>
        <v>-12.299882858258499</v>
      </c>
      <c r="H24" s="93">
        <v>2246</v>
      </c>
      <c r="I24" s="93">
        <v>2561</v>
      </c>
      <c r="J24" s="195">
        <f t="shared" si="3"/>
        <v>-12.299882858258499</v>
      </c>
    </row>
    <row r="25" spans="2:10" x14ac:dyDescent="0.2">
      <c r="B25" s="89"/>
      <c r="C25" s="17" t="s">
        <v>114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115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116</v>
      </c>
      <c r="D27" s="38">
        <v>15</v>
      </c>
      <c r="E27" s="93">
        <v>342584</v>
      </c>
      <c r="F27" s="93">
        <v>363381</v>
      </c>
      <c r="G27" s="195">
        <f t="shared" si="2"/>
        <v>-5.723194113065901</v>
      </c>
      <c r="H27" s="93">
        <v>342584</v>
      </c>
      <c r="I27" s="93">
        <v>363381</v>
      </c>
      <c r="J27" s="195">
        <f t="shared" si="3"/>
        <v>-5.723194113065901</v>
      </c>
    </row>
    <row r="28" spans="2:10" x14ac:dyDescent="0.2">
      <c r="B28" s="89"/>
      <c r="C28" s="17" t="s">
        <v>117</v>
      </c>
      <c r="D28" s="38">
        <v>16</v>
      </c>
      <c r="E28" s="93">
        <v>6368</v>
      </c>
      <c r="F28" s="93">
        <v>5727</v>
      </c>
      <c r="G28" s="195">
        <f t="shared" si="2"/>
        <v>11.19259647284791</v>
      </c>
      <c r="H28" s="93">
        <v>6368</v>
      </c>
      <c r="I28" s="93">
        <v>5727</v>
      </c>
      <c r="J28" s="195">
        <f t="shared" si="3"/>
        <v>11.19259647284791</v>
      </c>
    </row>
    <row r="29" spans="2:10" x14ac:dyDescent="0.2">
      <c r="B29" s="89"/>
      <c r="C29" s="17" t="s">
        <v>118</v>
      </c>
      <c r="D29" s="38">
        <v>17</v>
      </c>
      <c r="E29" s="93">
        <v>160137</v>
      </c>
      <c r="F29" s="93">
        <v>143631</v>
      </c>
      <c r="G29" s="195">
        <f t="shared" si="2"/>
        <v>11.491948117049944</v>
      </c>
      <c r="H29" s="93">
        <v>160137</v>
      </c>
      <c r="I29" s="93">
        <v>143631</v>
      </c>
      <c r="J29" s="195">
        <f t="shared" si="3"/>
        <v>11.491948117049944</v>
      </c>
    </row>
    <row r="30" spans="2:10" x14ac:dyDescent="0.2">
      <c r="B30" s="89"/>
      <c r="C30" s="17" t="s">
        <v>120</v>
      </c>
      <c r="D30" s="38">
        <v>18</v>
      </c>
      <c r="E30" s="93">
        <v>60104</v>
      </c>
      <c r="F30" s="93">
        <v>64909</v>
      </c>
      <c r="G30" s="195">
        <f t="shared" si="2"/>
        <v>-7.4026714323129283</v>
      </c>
      <c r="H30" s="93">
        <v>60104</v>
      </c>
      <c r="I30" s="93">
        <v>64909</v>
      </c>
      <c r="J30" s="195">
        <f t="shared" si="3"/>
        <v>-7.4026714323129283</v>
      </c>
    </row>
    <row r="31" spans="2:10" x14ac:dyDescent="0.2">
      <c r="B31" s="89"/>
      <c r="C31" s="17" t="s">
        <v>121</v>
      </c>
      <c r="D31" s="38">
        <v>19</v>
      </c>
      <c r="E31" s="93">
        <v>159132</v>
      </c>
      <c r="F31" s="93">
        <v>162637</v>
      </c>
      <c r="G31" s="195">
        <f t="shared" si="2"/>
        <v>-2.15510615665562</v>
      </c>
      <c r="H31" s="93">
        <v>159132</v>
      </c>
      <c r="I31" s="93">
        <v>162637</v>
      </c>
      <c r="J31" s="195">
        <f t="shared" si="3"/>
        <v>-2.15510615665562</v>
      </c>
    </row>
    <row r="32" spans="2:10" x14ac:dyDescent="0.2">
      <c r="B32" s="89"/>
      <c r="C32" s="17" t="s">
        <v>122</v>
      </c>
      <c r="D32" s="38">
        <v>20</v>
      </c>
      <c r="E32" s="93">
        <v>29723</v>
      </c>
      <c r="F32" s="93">
        <v>17867</v>
      </c>
      <c r="G32" s="195">
        <f t="shared" si="2"/>
        <v>66.356970952034487</v>
      </c>
      <c r="H32" s="93">
        <v>29723</v>
      </c>
      <c r="I32" s="93">
        <v>17867</v>
      </c>
      <c r="J32" s="195">
        <f t="shared" si="3"/>
        <v>66.356970952034487</v>
      </c>
    </row>
    <row r="33" spans="2:10" x14ac:dyDescent="0.2">
      <c r="B33" s="105"/>
      <c r="C33" s="17" t="s">
        <v>123</v>
      </c>
      <c r="D33" s="38">
        <v>21</v>
      </c>
      <c r="E33" s="93">
        <v>132139</v>
      </c>
      <c r="F33" s="93">
        <v>157397</v>
      </c>
      <c r="G33" s="195">
        <f t="shared" si="2"/>
        <v>-16.047319834558465</v>
      </c>
      <c r="H33" s="93">
        <v>132139</v>
      </c>
      <c r="I33" s="93">
        <v>157397</v>
      </c>
      <c r="J33" s="195">
        <f t="shared" si="3"/>
        <v>-16.047319834558465</v>
      </c>
    </row>
    <row r="34" spans="2:10" x14ac:dyDescent="0.2">
      <c r="B34" s="82" t="s">
        <v>124</v>
      </c>
      <c r="C34" s="132"/>
      <c r="D34" s="133">
        <v>22</v>
      </c>
      <c r="E34" s="129">
        <f>SUM(E11:E33)</f>
        <v>8112375</v>
      </c>
      <c r="F34" s="129">
        <f>SUM(F11:F33)</f>
        <v>8044479</v>
      </c>
      <c r="G34" s="197">
        <f t="shared" si="2"/>
        <v>0.84400742422225505</v>
      </c>
      <c r="H34" s="75">
        <f>SUM(H11:H33)</f>
        <v>8112375</v>
      </c>
      <c r="I34" s="75">
        <f>SUM(I11:I33)</f>
        <v>8044479</v>
      </c>
      <c r="J34" s="197">
        <f t="shared" si="3"/>
        <v>0.84400742422225505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353</v>
      </c>
      <c r="C1" s="6"/>
      <c r="D1" s="6"/>
      <c r="E1" s="6"/>
      <c r="F1" s="6"/>
      <c r="G1" s="6"/>
      <c r="H1" s="6"/>
      <c r="I1" s="6"/>
      <c r="J1" s="299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126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127</v>
      </c>
    </row>
    <row r="8" spans="2:14" x14ac:dyDescent="0.2">
      <c r="B8" s="89" t="s">
        <v>54</v>
      </c>
      <c r="D8" s="30"/>
      <c r="E8" s="92" t="s">
        <v>0</v>
      </c>
      <c r="F8" s="32"/>
      <c r="G8" s="32" t="s">
        <v>128</v>
      </c>
      <c r="H8" s="92" t="s">
        <v>0</v>
      </c>
      <c r="I8" s="32" t="s">
        <v>13</v>
      </c>
      <c r="J8" s="32" t="s">
        <v>128</v>
      </c>
    </row>
    <row r="9" spans="2:14" x14ac:dyDescent="0.2">
      <c r="B9" s="105"/>
      <c r="C9" s="17"/>
      <c r="D9" s="36"/>
      <c r="E9" s="38" t="s">
        <v>97</v>
      </c>
      <c r="F9" s="38" t="s">
        <v>20</v>
      </c>
      <c r="G9" s="38" t="s">
        <v>21</v>
      </c>
      <c r="H9" s="38" t="s">
        <v>52</v>
      </c>
      <c r="I9" s="38" t="s">
        <v>23</v>
      </c>
      <c r="J9" s="38" t="s">
        <v>24</v>
      </c>
    </row>
    <row r="10" spans="2:14" x14ac:dyDescent="0.2">
      <c r="B10" s="89" t="s">
        <v>100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101</v>
      </c>
      <c r="D11" s="92">
        <v>1</v>
      </c>
      <c r="E11" s="198">
        <v>277596</v>
      </c>
      <c r="F11" s="198">
        <v>559973</v>
      </c>
      <c r="G11" s="195">
        <f t="shared" ref="G11:G18" si="0">IF(AND(F11&gt; 0,E11&gt;0,E11&lt;=F11*6),E11/F11*100-100,"-")</f>
        <v>-50.426895582465583</v>
      </c>
      <c r="H11" s="199">
        <v>277596</v>
      </c>
      <c r="I11" s="199">
        <v>559973</v>
      </c>
      <c r="J11" s="195">
        <f t="shared" ref="J11:J18" si="1">IF(AND(I11&gt; 0,H11&gt;0,H11&lt;=I11*6),H11/I11*100-100,"-")</f>
        <v>-50.426895582465583</v>
      </c>
    </row>
    <row r="12" spans="2:14" x14ac:dyDescent="0.2">
      <c r="B12" s="89"/>
      <c r="C12" s="17" t="s">
        <v>102</v>
      </c>
      <c r="D12" s="38">
        <v>2</v>
      </c>
      <c r="E12" s="198">
        <v>135346</v>
      </c>
      <c r="F12" s="198">
        <v>138268</v>
      </c>
      <c r="G12" s="195">
        <f t="shared" si="0"/>
        <v>-2.1132872392744559</v>
      </c>
      <c r="H12" s="199">
        <v>135346</v>
      </c>
      <c r="I12" s="199">
        <v>138268</v>
      </c>
      <c r="J12" s="195">
        <f t="shared" si="1"/>
        <v>-2.1132872392744559</v>
      </c>
    </row>
    <row r="13" spans="2:14" x14ac:dyDescent="0.2">
      <c r="B13" s="89"/>
      <c r="C13" s="17" t="s">
        <v>103</v>
      </c>
      <c r="D13" s="38">
        <v>3</v>
      </c>
      <c r="E13" s="198">
        <v>48958</v>
      </c>
      <c r="F13" s="198">
        <v>48835</v>
      </c>
      <c r="G13" s="195">
        <f t="shared" si="0"/>
        <v>0.25186853690999556</v>
      </c>
      <c r="H13" s="199">
        <v>48958</v>
      </c>
      <c r="I13" s="199">
        <v>48835</v>
      </c>
      <c r="J13" s="195">
        <f t="shared" si="1"/>
        <v>0.25186853690999556</v>
      </c>
    </row>
    <row r="14" spans="2:14" x14ac:dyDescent="0.2">
      <c r="B14" s="89"/>
      <c r="C14" s="17" t="s">
        <v>104</v>
      </c>
      <c r="D14" s="38">
        <v>4</v>
      </c>
      <c r="E14" s="198">
        <v>963373</v>
      </c>
      <c r="F14" s="198">
        <v>1504784</v>
      </c>
      <c r="G14" s="195">
        <f t="shared" si="0"/>
        <v>-35.979316632819064</v>
      </c>
      <c r="H14" s="199">
        <v>963373</v>
      </c>
      <c r="I14" s="199">
        <v>1504784</v>
      </c>
      <c r="J14" s="195">
        <f t="shared" si="1"/>
        <v>-35.979316632819064</v>
      </c>
    </row>
    <row r="15" spans="2:14" x14ac:dyDescent="0.2">
      <c r="B15" s="89"/>
      <c r="C15" s="17" t="s">
        <v>105</v>
      </c>
      <c r="D15" s="38">
        <v>5</v>
      </c>
      <c r="E15" s="198">
        <v>181921</v>
      </c>
      <c r="F15" s="198">
        <v>198184</v>
      </c>
      <c r="G15" s="195">
        <f t="shared" si="0"/>
        <v>-8.2060105760303514</v>
      </c>
      <c r="H15" s="199">
        <v>181921</v>
      </c>
      <c r="I15" s="199">
        <v>198184</v>
      </c>
      <c r="J15" s="195">
        <f t="shared" si="1"/>
        <v>-8.2060105760303514</v>
      </c>
    </row>
    <row r="16" spans="2:14" x14ac:dyDescent="0.2">
      <c r="B16" s="89"/>
      <c r="C16" s="17" t="s">
        <v>106</v>
      </c>
      <c r="D16" s="38">
        <v>6</v>
      </c>
      <c r="E16" s="198">
        <v>34261</v>
      </c>
      <c r="F16" s="198">
        <v>18298</v>
      </c>
      <c r="G16" s="195">
        <f t="shared" si="0"/>
        <v>87.239042518307997</v>
      </c>
      <c r="H16" s="199">
        <v>34261</v>
      </c>
      <c r="I16" s="199">
        <v>18298</v>
      </c>
      <c r="J16" s="195">
        <f t="shared" si="1"/>
        <v>87.239042518307997</v>
      </c>
    </row>
    <row r="17" spans="2:10" x14ac:dyDescent="0.2">
      <c r="B17" s="89"/>
      <c r="C17" s="17" t="s">
        <v>107</v>
      </c>
      <c r="D17" s="38">
        <v>7</v>
      </c>
      <c r="E17" s="198">
        <v>54597</v>
      </c>
      <c r="F17" s="198">
        <v>99350</v>
      </c>
      <c r="G17" s="195">
        <f t="shared" si="0"/>
        <v>-45.045797684952191</v>
      </c>
      <c r="H17" s="199">
        <v>54597</v>
      </c>
      <c r="I17" s="199">
        <v>99350</v>
      </c>
      <c r="J17" s="195">
        <f t="shared" si="1"/>
        <v>-45.045797684952191</v>
      </c>
    </row>
    <row r="18" spans="2:10" x14ac:dyDescent="0.2">
      <c r="B18" s="105"/>
      <c r="C18" s="17" t="s">
        <v>108</v>
      </c>
      <c r="D18" s="38">
        <v>8</v>
      </c>
      <c r="E18" s="198">
        <v>5923</v>
      </c>
      <c r="F18" s="198">
        <v>16758</v>
      </c>
      <c r="G18" s="195">
        <f t="shared" si="0"/>
        <v>-64.65568683613796</v>
      </c>
      <c r="H18" s="199">
        <v>5923</v>
      </c>
      <c r="I18" s="199">
        <v>16758</v>
      </c>
      <c r="J18" s="195">
        <f t="shared" si="1"/>
        <v>-64.65568683613796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109</v>
      </c>
      <c r="D20" s="23"/>
      <c r="E20" s="91"/>
      <c r="F20" s="91"/>
      <c r="G20" s="193"/>
      <c r="H20" s="91"/>
      <c r="I20" s="91"/>
      <c r="J20" s="156"/>
    </row>
    <row r="21" spans="2:10" x14ac:dyDescent="0.2">
      <c r="B21" s="89"/>
      <c r="C21" s="17" t="s">
        <v>110</v>
      </c>
      <c r="D21" s="92">
        <v>9</v>
      </c>
      <c r="E21" s="93">
        <v>101855</v>
      </c>
      <c r="F21" s="93">
        <v>117771</v>
      </c>
      <c r="G21" s="195">
        <f t="shared" ref="G21:G34" si="2">IF(AND(F21&gt; 0,E21&gt;0,E21&lt;=F21*6),E21/F21*100-100,"-")</f>
        <v>-13.514362618980897</v>
      </c>
      <c r="H21" s="93">
        <v>101855</v>
      </c>
      <c r="I21" s="93">
        <v>117771</v>
      </c>
      <c r="J21" s="195">
        <f t="shared" ref="J21:J34" si="3">IF(AND(I21&gt; 0,H21&gt;0,H21&lt;=I21*6),H21/I21*100-100,"-")</f>
        <v>-13.514362618980897</v>
      </c>
    </row>
    <row r="22" spans="2:10" x14ac:dyDescent="0.2">
      <c r="B22" s="89"/>
      <c r="C22" s="17" t="s">
        <v>111</v>
      </c>
      <c r="D22" s="38">
        <v>10</v>
      </c>
      <c r="E22" s="93">
        <v>4730</v>
      </c>
      <c r="F22" s="93">
        <v>117</v>
      </c>
      <c r="G22" s="195" t="str">
        <f t="shared" si="2"/>
        <v>-</v>
      </c>
      <c r="H22" s="93">
        <v>4730</v>
      </c>
      <c r="I22" s="93">
        <v>117</v>
      </c>
      <c r="J22" s="195" t="str">
        <f t="shared" si="3"/>
        <v>-</v>
      </c>
    </row>
    <row r="23" spans="2:10" x14ac:dyDescent="0.2">
      <c r="B23" s="89"/>
      <c r="C23" s="17" t="s">
        <v>112</v>
      </c>
      <c r="D23" s="38">
        <v>11</v>
      </c>
      <c r="E23" s="93">
        <v>6721</v>
      </c>
      <c r="F23" s="93">
        <v>7985</v>
      </c>
      <c r="G23" s="195">
        <f t="shared" si="2"/>
        <v>-15.82968065122104</v>
      </c>
      <c r="H23" s="93">
        <v>6721</v>
      </c>
      <c r="I23" s="93">
        <v>7985</v>
      </c>
      <c r="J23" s="195">
        <f t="shared" si="3"/>
        <v>-15.82968065122104</v>
      </c>
    </row>
    <row r="24" spans="2:10" x14ac:dyDescent="0.2">
      <c r="B24" s="89"/>
      <c r="C24" s="17" t="s">
        <v>113</v>
      </c>
      <c r="D24" s="38">
        <v>12</v>
      </c>
      <c r="E24" s="93">
        <v>6606</v>
      </c>
      <c r="F24" s="93">
        <v>8544</v>
      </c>
      <c r="G24" s="195">
        <f t="shared" si="2"/>
        <v>-22.682584269662925</v>
      </c>
      <c r="H24" s="93">
        <v>6606</v>
      </c>
      <c r="I24" s="93">
        <v>8544</v>
      </c>
      <c r="J24" s="195">
        <f t="shared" si="3"/>
        <v>-22.682584269662925</v>
      </c>
    </row>
    <row r="25" spans="2:10" x14ac:dyDescent="0.2">
      <c r="B25" s="89"/>
      <c r="C25" s="17" t="s">
        <v>114</v>
      </c>
      <c r="D25" s="38">
        <v>13</v>
      </c>
      <c r="E25" s="93">
        <v>14</v>
      </c>
      <c r="F25" s="93">
        <v>366</v>
      </c>
      <c r="G25" s="195">
        <f t="shared" si="2"/>
        <v>-96.174863387978135</v>
      </c>
      <c r="H25" s="93">
        <v>14</v>
      </c>
      <c r="I25" s="93">
        <v>366</v>
      </c>
      <c r="J25" s="195">
        <f t="shared" si="3"/>
        <v>-96.174863387978135</v>
      </c>
    </row>
    <row r="26" spans="2:10" x14ac:dyDescent="0.2">
      <c r="B26" s="89"/>
      <c r="C26" s="17" t="s">
        <v>115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116</v>
      </c>
      <c r="D27" s="38">
        <v>15</v>
      </c>
      <c r="E27" s="93">
        <v>532306</v>
      </c>
      <c r="F27" s="93">
        <v>476873</v>
      </c>
      <c r="G27" s="195">
        <f t="shared" si="2"/>
        <v>11.624268935334996</v>
      </c>
      <c r="H27" s="93">
        <v>532306</v>
      </c>
      <c r="I27" s="93">
        <v>476873</v>
      </c>
      <c r="J27" s="195">
        <f t="shared" si="3"/>
        <v>11.624268935334996</v>
      </c>
    </row>
    <row r="28" spans="2:10" x14ac:dyDescent="0.2">
      <c r="B28" s="89"/>
      <c r="C28" s="17" t="s">
        <v>117</v>
      </c>
      <c r="D28" s="38">
        <v>16</v>
      </c>
      <c r="E28" s="93">
        <v>658</v>
      </c>
      <c r="F28" s="93">
        <v>333</v>
      </c>
      <c r="G28" s="195">
        <f t="shared" si="2"/>
        <v>97.597597597597598</v>
      </c>
      <c r="H28" s="93">
        <v>658</v>
      </c>
      <c r="I28" s="93">
        <v>333</v>
      </c>
      <c r="J28" s="195">
        <f t="shared" si="3"/>
        <v>97.597597597597598</v>
      </c>
    </row>
    <row r="29" spans="2:10" x14ac:dyDescent="0.2">
      <c r="B29" s="89"/>
      <c r="C29" s="17" t="s">
        <v>118</v>
      </c>
      <c r="D29" s="38">
        <v>17</v>
      </c>
      <c r="E29" s="93">
        <v>81674</v>
      </c>
      <c r="F29" s="93">
        <v>72464</v>
      </c>
      <c r="G29" s="195">
        <f t="shared" si="2"/>
        <v>12.709759328770147</v>
      </c>
      <c r="H29" s="93">
        <v>81674</v>
      </c>
      <c r="I29" s="93">
        <v>72464</v>
      </c>
      <c r="J29" s="195">
        <f t="shared" si="3"/>
        <v>12.709759328770147</v>
      </c>
    </row>
    <row r="30" spans="2:10" x14ac:dyDescent="0.2">
      <c r="B30" s="89"/>
      <c r="C30" s="17" t="s">
        <v>120</v>
      </c>
      <c r="D30" s="38">
        <v>18</v>
      </c>
      <c r="E30" s="93">
        <v>1219</v>
      </c>
      <c r="F30" s="93">
        <v>3525</v>
      </c>
      <c r="G30" s="195">
        <f t="shared" si="2"/>
        <v>-65.418439716312065</v>
      </c>
      <c r="H30" s="93">
        <v>1219</v>
      </c>
      <c r="I30" s="93">
        <v>3525</v>
      </c>
      <c r="J30" s="195">
        <f t="shared" si="3"/>
        <v>-65.418439716312065</v>
      </c>
    </row>
    <row r="31" spans="2:10" x14ac:dyDescent="0.2">
      <c r="B31" s="89"/>
      <c r="C31" s="17" t="s">
        <v>121</v>
      </c>
      <c r="D31" s="38">
        <v>19</v>
      </c>
      <c r="E31" s="93">
        <v>24383</v>
      </c>
      <c r="F31" s="93">
        <v>24786</v>
      </c>
      <c r="G31" s="195">
        <f t="shared" si="2"/>
        <v>-1.6259178568546702</v>
      </c>
      <c r="H31" s="93">
        <v>24383</v>
      </c>
      <c r="I31" s="93">
        <v>24786</v>
      </c>
      <c r="J31" s="195">
        <f t="shared" si="3"/>
        <v>-1.6259178568546702</v>
      </c>
    </row>
    <row r="32" spans="2:10" x14ac:dyDescent="0.2">
      <c r="B32" s="89"/>
      <c r="C32" s="17" t="s">
        <v>122</v>
      </c>
      <c r="D32" s="38">
        <v>20</v>
      </c>
      <c r="E32" s="93">
        <v>20305</v>
      </c>
      <c r="F32" s="93">
        <v>8386</v>
      </c>
      <c r="G32" s="195">
        <f t="shared" si="2"/>
        <v>142.12974004292872</v>
      </c>
      <c r="H32" s="93">
        <v>20305</v>
      </c>
      <c r="I32" s="93">
        <v>8386</v>
      </c>
      <c r="J32" s="195">
        <f t="shared" si="3"/>
        <v>142.12974004292872</v>
      </c>
    </row>
    <row r="33" spans="2:10" x14ac:dyDescent="0.2">
      <c r="B33" s="89"/>
      <c r="C33" s="17" t="s">
        <v>123</v>
      </c>
      <c r="D33" s="38">
        <v>21</v>
      </c>
      <c r="E33" s="93">
        <v>4201</v>
      </c>
      <c r="F33" s="93">
        <v>10312</v>
      </c>
      <c r="G33" s="195">
        <f t="shared" si="2"/>
        <v>-59.261055081458494</v>
      </c>
      <c r="H33" s="93">
        <v>4201</v>
      </c>
      <c r="I33" s="93">
        <v>10312</v>
      </c>
      <c r="J33" s="195">
        <f t="shared" si="3"/>
        <v>-59.261055081458494</v>
      </c>
    </row>
    <row r="34" spans="2:10" x14ac:dyDescent="0.2">
      <c r="B34" s="82" t="s">
        <v>124</v>
      </c>
      <c r="C34" s="83"/>
      <c r="D34" s="133">
        <v>22</v>
      </c>
      <c r="E34" s="129">
        <f>SUM(E11:E33)</f>
        <v>2486647</v>
      </c>
      <c r="F34" s="129">
        <f>SUM(F11:F33)</f>
        <v>3315912</v>
      </c>
      <c r="G34" s="197">
        <f t="shared" si="2"/>
        <v>-25.008655235723992</v>
      </c>
      <c r="H34" s="75">
        <f>SUM(H11:H33)</f>
        <v>2486647</v>
      </c>
      <c r="I34" s="75">
        <f>SUM(I11:I33)</f>
        <v>3315912</v>
      </c>
      <c r="J34" s="197">
        <f t="shared" si="3"/>
        <v>-25.008655235723992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Deutschland&amp;LVorläufige Daten&amp;R26.3.2024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24</vt:i4>
      </vt:variant>
    </vt:vector>
  </HeadingPairs>
  <TitlesOfParts>
    <vt:vector size="44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6</vt:lpstr>
      <vt:lpstr>Tab 6a</vt:lpstr>
      <vt:lpstr>Tab 6b</vt:lpstr>
      <vt:lpstr>Tab 6c</vt:lpstr>
      <vt:lpstr>Tab 7</vt:lpstr>
      <vt:lpstr>Tab 8</vt:lpstr>
      <vt:lpstr>Tab 9</vt:lpstr>
      <vt:lpstr>Tab 10</vt:lpstr>
      <vt:lpstr>Tab 10a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6'!Druckbereich</vt:lpstr>
      <vt:lpstr>'Tab 6a'!Druckbereich</vt:lpstr>
      <vt:lpstr>'Tab 6b'!Druckbereich</vt:lpstr>
      <vt:lpstr>'Tab 6c'!Druckbereich</vt:lpstr>
      <vt:lpstr>'Tab 7'!Druckbereich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Harald Koj</cp:lastModifiedBy>
  <cp:lastPrinted>2021-07-22T14:30:25Z</cp:lastPrinted>
  <dcterms:created xsi:type="dcterms:W3CDTF">2005-04-19T07:17:31Z</dcterms:created>
  <dcterms:modified xsi:type="dcterms:W3CDTF">2024-03-28T09:45:35Z</dcterms:modified>
</cp:coreProperties>
</file>