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S:\excel\AMS23\"/>
    </mc:Choice>
  </mc:AlternateContent>
  <xr:revisionPtr revIDLastSave="0" documentId="8_{2D69C32B-8669-41E3-9E90-300A3CC26CC6}" xr6:coauthVersionLast="47" xr6:coauthVersionMax="47" xr10:uidLastSave="{00000000-0000-0000-0000-000000000000}"/>
  <bookViews>
    <workbookView xWindow="-108" yWindow="-108" windowWidth="23256" windowHeight="12576" tabRatio="855" xr2:uid="{00000000-000D-0000-FFFF-FFFF00000000}"/>
  </bookViews>
  <sheets>
    <sheet name="Deckblatt" sheetId="24" r:id="rId1"/>
    <sheet name="Inhalt" sheetId="25" r:id="rId2"/>
    <sheet name="Tab 1" sheetId="2" r:id="rId3"/>
    <sheet name="Tab 2" sheetId="3" r:id="rId4"/>
    <sheet name="Tab 3" sheetId="4" r:id="rId5"/>
    <sheet name="Tab 4" sheetId="5" r:id="rId6"/>
    <sheet name="Tab 5" sheetId="6" r:id="rId7"/>
    <sheet name="Tab 5a" sheetId="7" r:id="rId8"/>
    <sheet name="Tab 5b" sheetId="8" r:id="rId9"/>
    <sheet name="Tab 5c" sheetId="9" r:id="rId10"/>
    <sheet name="Tab 5j" sheetId="10" r:id="rId11"/>
    <sheet name="Tab 6" sheetId="11" r:id="rId12"/>
    <sheet name="Tab 6a" sheetId="12" r:id="rId13"/>
    <sheet name="Tab 6b" sheetId="13" r:id="rId14"/>
    <sheet name="Tab 6c" sheetId="14" r:id="rId15"/>
    <sheet name="Tab 6j" sheetId="15" r:id="rId16"/>
    <sheet name="Tab 7" sheetId="16" r:id="rId17"/>
    <sheet name="Tab 7j" sheetId="17" r:id="rId18"/>
    <sheet name="Tab 8" sheetId="18" r:id="rId19"/>
    <sheet name="Tab 9" sheetId="23" r:id="rId20"/>
    <sheet name="Tab 10" sheetId="20" r:id="rId21"/>
    <sheet name="Tab 10a" sheetId="21" r:id="rId22"/>
    <sheet name="Tab 10j" sheetId="22" r:id="rId23"/>
    <sheet name="Parameter 1" sheetId="26" state="hidden" r:id="rId24"/>
  </sheets>
  <definedNames>
    <definedName name="_xlnm.Print_Area" localSheetId="0">Deckblatt!$D$1:$L$60</definedName>
    <definedName name="_xlnm.Print_Area" localSheetId="1">Inhalt!$A$1:$G$37</definedName>
    <definedName name="_xlnm.Print_Area" localSheetId="2">'Tab 1'!$B$1:$K$29</definedName>
    <definedName name="_xlnm.Print_Area" localSheetId="20">'Tab 10'!$B$1:$H$27</definedName>
    <definedName name="_xlnm.Print_Area" localSheetId="21">'Tab 10a'!$B$1:$J$33</definedName>
    <definedName name="_xlnm.Print_Area" localSheetId="22">'Tab 10j'!$B$1:$H$27</definedName>
    <definedName name="_xlnm.Print_Area" localSheetId="3">'Tab 2'!$B$1:$K$41</definedName>
    <definedName name="_xlnm.Print_Area" localSheetId="4">'Tab 3'!$B$1:$K$34</definedName>
    <definedName name="_xlnm.Print_Area" localSheetId="5">'Tab 4'!$B$1:$K$36</definedName>
    <definedName name="_xlnm.Print_Area" localSheetId="6">'Tab 5'!$B$1:$M$39</definedName>
    <definedName name="_xlnm.Print_Area" localSheetId="7">'Tab 5a'!$B$1:$J$34</definedName>
    <definedName name="_xlnm.Print_Area" localSheetId="8">'Tab 5b'!$B$1:$J$34</definedName>
    <definedName name="_xlnm.Print_Area" localSheetId="9">'Tab 5c'!$B$1:$J$34</definedName>
    <definedName name="_xlnm.Print_Area" localSheetId="10">'Tab 5j'!$B$1:$M$39</definedName>
    <definedName name="_xlnm.Print_Area" localSheetId="11">'Tab 6'!$B$1:$N$39</definedName>
    <definedName name="_xlnm.Print_Area" localSheetId="12">'Tab 6a'!$B$1:$J$34</definedName>
    <definedName name="_xlnm.Print_Area" localSheetId="13">'Tab 6b'!$B$1:$J$34</definedName>
    <definedName name="_xlnm.Print_Area" localSheetId="14">'Tab 6c'!$A$1:$L$44</definedName>
    <definedName name="_xlnm.Print_Area" localSheetId="15">'Tab 6j'!$B$1:$N$39</definedName>
    <definedName name="_xlnm.Print_Area" localSheetId="16">'Tab 7'!$B$1:$J$33</definedName>
    <definedName name="_xlnm.Print_Area" localSheetId="17">'Tab 7j'!$B$1:$J$33</definedName>
    <definedName name="_xlnm.Print_Area" localSheetId="18">'Tab 8'!$B$1:$I$36</definedName>
    <definedName name="_xlnm.Print_Area" localSheetId="19">'Tab 9'!$A$1:$I$17</definedName>
    <definedName name="rP1.Deckblatt">'Parameter 1'!$O$13:$O$23</definedName>
    <definedName name="rP1.Hinweis">'Parameter 1'!$N$13</definedName>
    <definedName name="rP1.Inhalte">'Parameter 1'!$K$13:$K$35</definedName>
    <definedName name="rP1.Links">'Parameter 1'!$M$13</definedName>
    <definedName name="rP1.Überschrift">'Parameter 1'!$L$13:$L$17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24" l="1"/>
  <c r="H44" i="24"/>
  <c r="H43" i="24"/>
  <c r="H42" i="24"/>
  <c r="H41" i="24"/>
  <c r="G40" i="24"/>
  <c r="E39" i="24"/>
  <c r="O16" i="26"/>
  <c r="D36" i="24" l="1"/>
  <c r="D18" i="24"/>
  <c r="D16" i="24"/>
  <c r="D14" i="24"/>
  <c r="D48" i="24" l="1"/>
  <c r="D26" i="24" l="1"/>
  <c r="K1" i="2"/>
  <c r="E13" i="25"/>
  <c r="M1" i="6"/>
  <c r="H1" i="22"/>
  <c r="J1" i="21"/>
  <c r="H1" i="20"/>
  <c r="I1" i="23"/>
  <c r="I1" i="18"/>
  <c r="J1" i="17"/>
  <c r="J1" i="16"/>
  <c r="M1" i="15"/>
  <c r="L1" i="14"/>
  <c r="J1" i="13"/>
  <c r="J1" i="12"/>
  <c r="M1" i="11"/>
  <c r="M1" i="10"/>
  <c r="J1" i="9"/>
  <c r="J1" i="8"/>
  <c r="J1" i="7"/>
  <c r="K1" i="5"/>
  <c r="K1" i="4"/>
  <c r="K1" i="3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15" i="25"/>
  <c r="F5" i="25"/>
  <c r="K23" i="2"/>
  <c r="K21" i="2"/>
  <c r="J19" i="2"/>
  <c r="I19" i="2"/>
  <c r="K18" i="2"/>
  <c r="K17" i="2"/>
  <c r="K16" i="2"/>
  <c r="K15" i="2"/>
  <c r="K14" i="2"/>
  <c r="K13" i="2"/>
  <c r="K12" i="2"/>
  <c r="K11" i="2"/>
  <c r="H23" i="2"/>
  <c r="H21" i="2"/>
  <c r="G19" i="2"/>
  <c r="F19" i="2"/>
  <c r="H19" i="2" s="1"/>
  <c r="H13" i="2"/>
  <c r="H14" i="2"/>
  <c r="H15" i="2"/>
  <c r="H16" i="2"/>
  <c r="H17" i="2"/>
  <c r="H18" i="2"/>
  <c r="H12" i="2"/>
  <c r="H11" i="2"/>
  <c r="E25" i="20"/>
  <c r="E27" i="20" s="1"/>
  <c r="G25" i="20"/>
  <c r="H25" i="20"/>
  <c r="F25" i="20"/>
  <c r="I33" i="21"/>
  <c r="H33" i="21"/>
  <c r="J32" i="21"/>
  <c r="J31" i="21"/>
  <c r="J30" i="21"/>
  <c r="J29" i="21"/>
  <c r="J28" i="21"/>
  <c r="J27" i="21"/>
  <c r="J26" i="21"/>
  <c r="J25" i="21"/>
  <c r="J23" i="21"/>
  <c r="J22" i="21"/>
  <c r="J21" i="21"/>
  <c r="J20" i="21"/>
  <c r="J19" i="21"/>
  <c r="J18" i="21"/>
  <c r="J17" i="21"/>
  <c r="J16" i="21"/>
  <c r="J15" i="21"/>
  <c r="J14" i="21"/>
  <c r="J12" i="21"/>
  <c r="J11" i="21"/>
  <c r="J10" i="21"/>
  <c r="F33" i="21"/>
  <c r="E33" i="21"/>
  <c r="G32" i="21"/>
  <c r="G31" i="21"/>
  <c r="G30" i="21"/>
  <c r="G29" i="21"/>
  <c r="G28" i="21"/>
  <c r="G27" i="21"/>
  <c r="G26" i="21"/>
  <c r="G25" i="21"/>
  <c r="G23" i="21"/>
  <c r="G22" i="21"/>
  <c r="G21" i="21"/>
  <c r="G20" i="21"/>
  <c r="G19" i="21"/>
  <c r="G18" i="21"/>
  <c r="G17" i="21"/>
  <c r="G16" i="21"/>
  <c r="G15" i="21"/>
  <c r="G14" i="21"/>
  <c r="G12" i="21"/>
  <c r="G11" i="21"/>
  <c r="G10" i="21"/>
  <c r="F25" i="22"/>
  <c r="G25" i="22"/>
  <c r="H25" i="22"/>
  <c r="E25" i="22"/>
  <c r="E27" i="22" s="1"/>
  <c r="K36" i="3"/>
  <c r="J34" i="3"/>
  <c r="J35" i="3" s="1"/>
  <c r="I34" i="3"/>
  <c r="I35" i="3" s="1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H36" i="3"/>
  <c r="G34" i="3"/>
  <c r="G35" i="3" s="1"/>
  <c r="F34" i="3"/>
  <c r="F35" i="3" s="1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J26" i="5"/>
  <c r="J35" i="5" s="1"/>
  <c r="I26" i="5"/>
  <c r="I35" i="5" s="1"/>
  <c r="K32" i="5"/>
  <c r="K29" i="5"/>
  <c r="K20" i="5"/>
  <c r="K17" i="5"/>
  <c r="K14" i="5"/>
  <c r="K11" i="5"/>
  <c r="G26" i="5"/>
  <c r="G35" i="5" s="1"/>
  <c r="F26" i="5"/>
  <c r="F35" i="5" s="1"/>
  <c r="H32" i="5"/>
  <c r="H29" i="5"/>
  <c r="H20" i="5"/>
  <c r="H17" i="5"/>
  <c r="H14" i="5"/>
  <c r="H11" i="5"/>
  <c r="M34" i="6"/>
  <c r="M22" i="6"/>
  <c r="M24" i="6"/>
  <c r="M25" i="6"/>
  <c r="M26" i="6"/>
  <c r="M27" i="6"/>
  <c r="M28" i="6"/>
  <c r="M29" i="6"/>
  <c r="M30" i="6"/>
  <c r="M31" i="6"/>
  <c r="M32" i="6"/>
  <c r="M33" i="6"/>
  <c r="M23" i="6"/>
  <c r="M13" i="6"/>
  <c r="M14" i="6"/>
  <c r="M15" i="6"/>
  <c r="M16" i="6"/>
  <c r="M17" i="6"/>
  <c r="M18" i="6"/>
  <c r="M19" i="6"/>
  <c r="M12" i="6"/>
  <c r="H35" i="6"/>
  <c r="I35" i="6"/>
  <c r="J35" i="6"/>
  <c r="K35" i="6"/>
  <c r="L35" i="6"/>
  <c r="G35" i="6"/>
  <c r="E35" i="6"/>
  <c r="I34" i="7"/>
  <c r="H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18" i="7"/>
  <c r="J17" i="7"/>
  <c r="J16" i="7"/>
  <c r="J15" i="7"/>
  <c r="J14" i="7"/>
  <c r="J13" i="7"/>
  <c r="J12" i="7"/>
  <c r="J11" i="7"/>
  <c r="F34" i="7"/>
  <c r="E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18" i="7"/>
  <c r="G17" i="7"/>
  <c r="G16" i="7"/>
  <c r="G15" i="7"/>
  <c r="G14" i="7"/>
  <c r="G13" i="7"/>
  <c r="G12" i="7"/>
  <c r="G11" i="7"/>
  <c r="I34" i="8"/>
  <c r="H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18" i="8"/>
  <c r="J17" i="8"/>
  <c r="J16" i="8"/>
  <c r="J15" i="8"/>
  <c r="J14" i="8"/>
  <c r="J13" i="8"/>
  <c r="J12" i="8"/>
  <c r="J11" i="8"/>
  <c r="F34" i="8"/>
  <c r="E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18" i="8"/>
  <c r="G17" i="8"/>
  <c r="G16" i="8"/>
  <c r="G15" i="8"/>
  <c r="G14" i="8"/>
  <c r="G13" i="8"/>
  <c r="G12" i="8"/>
  <c r="G11" i="8"/>
  <c r="I34" i="9"/>
  <c r="H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18" i="9"/>
  <c r="J17" i="9"/>
  <c r="J16" i="9"/>
  <c r="J15" i="9"/>
  <c r="J14" i="9"/>
  <c r="J13" i="9"/>
  <c r="J12" i="9"/>
  <c r="J11" i="9"/>
  <c r="F34" i="9"/>
  <c r="E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18" i="9"/>
  <c r="G17" i="9"/>
  <c r="G16" i="9"/>
  <c r="G15" i="9"/>
  <c r="G14" i="9"/>
  <c r="G13" i="9"/>
  <c r="G12" i="9"/>
  <c r="G11" i="9"/>
  <c r="M23" i="10"/>
  <c r="M24" i="10"/>
  <c r="M25" i="10"/>
  <c r="M26" i="10"/>
  <c r="M27" i="10"/>
  <c r="M28" i="10"/>
  <c r="M29" i="10"/>
  <c r="M30" i="10"/>
  <c r="M31" i="10"/>
  <c r="M32" i="10"/>
  <c r="M33" i="10"/>
  <c r="M34" i="10"/>
  <c r="M22" i="10"/>
  <c r="M13" i="10"/>
  <c r="M14" i="10"/>
  <c r="M15" i="10"/>
  <c r="M16" i="10"/>
  <c r="M17" i="10"/>
  <c r="M18" i="10"/>
  <c r="M19" i="10"/>
  <c r="M12" i="10"/>
  <c r="H35" i="10"/>
  <c r="I35" i="10"/>
  <c r="J35" i="10"/>
  <c r="K35" i="10"/>
  <c r="L35" i="10"/>
  <c r="G35" i="10"/>
  <c r="E35" i="10"/>
  <c r="M35" i="11"/>
  <c r="M39" i="11" s="1"/>
  <c r="L23" i="11"/>
  <c r="L24" i="11"/>
  <c r="L25" i="11"/>
  <c r="L26" i="11"/>
  <c r="L27" i="11"/>
  <c r="L28" i="11"/>
  <c r="L29" i="11"/>
  <c r="L30" i="11"/>
  <c r="L31" i="11"/>
  <c r="L32" i="11"/>
  <c r="L33" i="11"/>
  <c r="L34" i="11"/>
  <c r="L22" i="11"/>
  <c r="L13" i="11"/>
  <c r="L14" i="11"/>
  <c r="L15" i="11"/>
  <c r="L16" i="11"/>
  <c r="L17" i="11"/>
  <c r="L18" i="11"/>
  <c r="L19" i="11"/>
  <c r="K35" i="11"/>
  <c r="J35" i="11"/>
  <c r="F35" i="11"/>
  <c r="G35" i="11"/>
  <c r="H35" i="11"/>
  <c r="E35" i="11"/>
  <c r="L12" i="11"/>
  <c r="I34" i="12"/>
  <c r="H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18" i="12"/>
  <c r="J17" i="12"/>
  <c r="J16" i="12"/>
  <c r="J15" i="12"/>
  <c r="J14" i="12"/>
  <c r="J13" i="12"/>
  <c r="J12" i="12"/>
  <c r="J11" i="12"/>
  <c r="F34" i="12"/>
  <c r="E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18" i="12"/>
  <c r="G17" i="12"/>
  <c r="G16" i="12"/>
  <c r="G15" i="12"/>
  <c r="G14" i="12"/>
  <c r="G13" i="12"/>
  <c r="G12" i="12"/>
  <c r="G11" i="12"/>
  <c r="G14" i="13"/>
  <c r="I34" i="13"/>
  <c r="H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18" i="13"/>
  <c r="J17" i="13"/>
  <c r="J16" i="13"/>
  <c r="J15" i="13"/>
  <c r="J14" i="13"/>
  <c r="J13" i="13"/>
  <c r="J12" i="13"/>
  <c r="J11" i="13"/>
  <c r="F34" i="13"/>
  <c r="E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18" i="13"/>
  <c r="G17" i="13"/>
  <c r="G16" i="13"/>
  <c r="G15" i="13"/>
  <c r="G13" i="13"/>
  <c r="G12" i="13"/>
  <c r="G11" i="13"/>
  <c r="H14" i="14"/>
  <c r="H11" i="14"/>
  <c r="K34" i="14"/>
  <c r="K36" i="14" s="1"/>
  <c r="I34" i="14"/>
  <c r="I36" i="14" s="1"/>
  <c r="L35" i="14"/>
  <c r="L33" i="14"/>
  <c r="L32" i="14"/>
  <c r="L31" i="14"/>
  <c r="L30" i="14"/>
  <c r="L29" i="14"/>
  <c r="L28" i="14"/>
  <c r="L27" i="14"/>
  <c r="L26" i="14"/>
  <c r="L25" i="14"/>
  <c r="L24" i="14"/>
  <c r="L23" i="14"/>
  <c r="L22" i="14"/>
  <c r="L21" i="14"/>
  <c r="L18" i="14"/>
  <c r="L17" i="14"/>
  <c r="L16" i="14"/>
  <c r="L15" i="14"/>
  <c r="L14" i="14"/>
  <c r="L13" i="14"/>
  <c r="L12" i="14"/>
  <c r="L11" i="14"/>
  <c r="G34" i="14"/>
  <c r="G36" i="14" s="1"/>
  <c r="E34" i="14"/>
  <c r="E36" i="14" s="1"/>
  <c r="H35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18" i="14"/>
  <c r="H17" i="14"/>
  <c r="H16" i="14"/>
  <c r="H15" i="14"/>
  <c r="H13" i="14"/>
  <c r="H12" i="14"/>
  <c r="K35" i="15"/>
  <c r="J35" i="15"/>
  <c r="H35" i="15"/>
  <c r="G35" i="15"/>
  <c r="F35" i="15"/>
  <c r="E35" i="15"/>
  <c r="L12" i="15"/>
  <c r="L13" i="15"/>
  <c r="L14" i="15"/>
  <c r="L15" i="15"/>
  <c r="L16" i="15"/>
  <c r="L17" i="15"/>
  <c r="L18" i="15"/>
  <c r="L19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M35" i="15"/>
  <c r="M39" i="15" s="1"/>
  <c r="J22" i="16"/>
  <c r="J23" i="16"/>
  <c r="J24" i="16"/>
  <c r="J25" i="16"/>
  <c r="J26" i="16"/>
  <c r="J27" i="16"/>
  <c r="J28" i="16"/>
  <c r="J29" i="16"/>
  <c r="J30" i="16"/>
  <c r="J31" i="16"/>
  <c r="J32" i="16"/>
  <c r="J21" i="16"/>
  <c r="J20" i="16"/>
  <c r="J11" i="16"/>
  <c r="J12" i="16"/>
  <c r="J13" i="16"/>
  <c r="J14" i="16"/>
  <c r="J15" i="16"/>
  <c r="J16" i="16"/>
  <c r="J17" i="16"/>
  <c r="J10" i="16"/>
  <c r="F33" i="16"/>
  <c r="G33" i="16"/>
  <c r="H33" i="16"/>
  <c r="I33" i="16"/>
  <c r="E33" i="16"/>
  <c r="J32" i="17"/>
  <c r="J31" i="17"/>
  <c r="J30" i="17"/>
  <c r="J29" i="17"/>
  <c r="J28" i="17"/>
  <c r="J27" i="17"/>
  <c r="J26" i="17"/>
  <c r="J25" i="17"/>
  <c r="J24" i="17"/>
  <c r="J23" i="17"/>
  <c r="J22" i="17"/>
  <c r="J21" i="17"/>
  <c r="J20" i="17"/>
  <c r="J17" i="17"/>
  <c r="J16" i="17"/>
  <c r="J15" i="17"/>
  <c r="J14" i="17"/>
  <c r="J13" i="17"/>
  <c r="J12" i="17"/>
  <c r="J11" i="17"/>
  <c r="J10" i="17"/>
  <c r="I33" i="17"/>
  <c r="H33" i="17"/>
  <c r="G33" i="17"/>
  <c r="F33" i="17"/>
  <c r="E33" i="17"/>
  <c r="G12" i="18"/>
  <c r="G36" i="18" s="1"/>
  <c r="G35" i="18"/>
  <c r="H10" i="18"/>
  <c r="H11" i="18"/>
  <c r="F35" i="18"/>
  <c r="H35" i="18" s="1"/>
  <c r="I12" i="18"/>
  <c r="I35" i="18"/>
  <c r="F12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14" i="18"/>
  <c r="H15" i="23"/>
  <c r="I15" i="23" s="1"/>
  <c r="G15" i="23"/>
  <c r="E15" i="23"/>
  <c r="F15" i="23" s="1"/>
  <c r="D15" i="23"/>
  <c r="I14" i="23"/>
  <c r="I13" i="23"/>
  <c r="I12" i="23"/>
  <c r="I11" i="23"/>
  <c r="I10" i="23"/>
  <c r="F14" i="23"/>
  <c r="F13" i="23"/>
  <c r="F12" i="23"/>
  <c r="F11" i="23"/>
  <c r="F10" i="23"/>
  <c r="K19" i="2" l="1"/>
  <c r="I36" i="18"/>
  <c r="J34" i="13"/>
  <c r="J33" i="21"/>
  <c r="G33" i="21"/>
  <c r="F36" i="18"/>
  <c r="H12" i="18"/>
  <c r="H36" i="18" s="1"/>
  <c r="J33" i="17"/>
  <c r="J33" i="16"/>
  <c r="L35" i="15"/>
  <c r="L35" i="11"/>
  <c r="L36" i="14"/>
  <c r="H34" i="14"/>
  <c r="G34" i="13"/>
  <c r="J34" i="12"/>
  <c r="G34" i="12"/>
  <c r="M35" i="10"/>
  <c r="M35" i="6"/>
  <c r="J34" i="9"/>
  <c r="G34" i="9"/>
  <c r="J34" i="8"/>
  <c r="G34" i="8"/>
  <c r="J34" i="7"/>
  <c r="G34" i="7"/>
  <c r="K35" i="5"/>
  <c r="H35" i="5"/>
  <c r="K34" i="3"/>
  <c r="H34" i="3"/>
  <c r="H36" i="14"/>
  <c r="L34" i="14"/>
  <c r="H26" i="5"/>
  <c r="K26" i="5"/>
</calcChain>
</file>

<file path=xl/sharedStrings.xml><?xml version="1.0" encoding="utf-8"?>
<sst xmlns="http://schemas.openxmlformats.org/spreadsheetml/2006/main" count="1489" uniqueCount="371">
  <si>
    <t xml:space="preserve"> </t>
  </si>
  <si>
    <t>Amtliche Mineralöldaten</t>
  </si>
  <si>
    <t>für die</t>
  </si>
  <si>
    <t>ð</t>
  </si>
  <si>
    <t>oder direkt:</t>
  </si>
  <si>
    <t>65760 Eschborn, Frankfurter Straße 29 - 35; Tel.: 06196 /908-237 , 908-0</t>
  </si>
  <si>
    <t>Tabelle  1: Förderung und Zugang von deutschem Rohöl   a)</t>
  </si>
  <si>
    <t xml:space="preserve">        Mengenangaben in Tonnen</t>
  </si>
  <si>
    <t>K u m u l a t i o n</t>
  </si>
  <si>
    <t xml:space="preserve">                                 Zeitraum</t>
  </si>
  <si>
    <t>Berichtsmonat</t>
  </si>
  <si>
    <t>Veränderung</t>
  </si>
  <si>
    <t>01 - Berichts-</t>
  </si>
  <si>
    <t>Vorjahr</t>
  </si>
  <si>
    <t xml:space="preserve">[1] : [2] </t>
  </si>
  <si>
    <t>monat</t>
  </si>
  <si>
    <t xml:space="preserve">[4] : [5] </t>
  </si>
  <si>
    <t>Primäraufkommensgrößen</t>
  </si>
  <si>
    <t>i. v. H.</t>
  </si>
  <si>
    <t xml:space="preserve">    [1]</t>
  </si>
  <si>
    <t>[2]</t>
  </si>
  <si>
    <t>[3]</t>
  </si>
  <si>
    <t xml:space="preserve">     [4]</t>
  </si>
  <si>
    <t>[5]</t>
  </si>
  <si>
    <t>[6]</t>
  </si>
  <si>
    <t>Förderung nach Gebieten:</t>
  </si>
  <si>
    <t>+</t>
  </si>
  <si>
    <t xml:space="preserve">zwischen Oder/Neisse-Elbe </t>
  </si>
  <si>
    <t>nördlich der Elbe</t>
  </si>
  <si>
    <t>zwischen Elbe und Weser</t>
  </si>
  <si>
    <t>zwischen Weser und Ems</t>
  </si>
  <si>
    <t>westlich der Ems  b)</t>
  </si>
  <si>
    <t>Thüringer Becken</t>
  </si>
  <si>
    <t>Oberrheintal</t>
  </si>
  <si>
    <t>Alpenvorland</t>
  </si>
  <si>
    <t>=</t>
  </si>
  <si>
    <t xml:space="preserve">I n s g e s a m t </t>
  </si>
  <si>
    <t>darunter Förderung von</t>
  </si>
  <si>
    <t>Gaskondensat</t>
  </si>
  <si>
    <t>Zugang bei</t>
  </si>
  <si>
    <t>Verarbeitern - netto -  c)</t>
  </si>
  <si>
    <t>a) einschließlich Gaskondensat</t>
  </si>
  <si>
    <t>b) einschließlich Emsmündung</t>
  </si>
  <si>
    <t>c) Die Differenz zur Summe der Fördermengen beruht auf zeitlichen Abweichungen zwischen Förderung und Zugang</t>
  </si>
  <si>
    <t>Tabelle 2: Primäraufkommen von Rohöl aus Einfuhr und deutscher Förderung</t>
  </si>
  <si>
    <t xml:space="preserve">Rohöleinfuhr insgesamt </t>
  </si>
  <si>
    <t>Einfuhr Erdgaskondensat</t>
  </si>
  <si>
    <t>Zugang von deutschem Rohöl</t>
  </si>
  <si>
    <t>-</t>
  </si>
  <si>
    <t>Ausfuhr insgesamt</t>
  </si>
  <si>
    <t>Aufkommen insgesamt</t>
  </si>
  <si>
    <t>Primäraufkommen von Rohöl</t>
  </si>
  <si>
    <t>Tabelle 3: Grenzübergangspreise der Einfuhr von Rohöl nach Ursprungsländern</t>
  </si>
  <si>
    <t xml:space="preserve">        Preis Euro / Tonne</t>
  </si>
  <si>
    <t>[4]</t>
  </si>
  <si>
    <t>Gesamt in Euro</t>
  </si>
  <si>
    <t>Tabelle  4: Verarbeitung von Rohöl und anderen Wiedereinsatzstoffen in Raffinerien</t>
  </si>
  <si>
    <t>Mineralölprodukte</t>
  </si>
  <si>
    <t>Inländische</t>
  </si>
  <si>
    <t>Sekundärzugänge von</t>
  </si>
  <si>
    <t>Wiedereinsatzprodukten</t>
  </si>
  <si>
    <t>Verluste vor Verarbeitung</t>
  </si>
  <si>
    <t>Bestandsveränderungen</t>
  </si>
  <si>
    <t>Verarbeitungseinsatz</t>
  </si>
  <si>
    <t>Verarbeitungsverluste</t>
  </si>
  <si>
    <t>Erzeugung</t>
  </si>
  <si>
    <t>sonstiger Produkte</t>
  </si>
  <si>
    <t>wie Schwefel</t>
  </si>
  <si>
    <t>Bruttoraffinerieerzeugung</t>
  </si>
  <si>
    <t xml:space="preserve">von </t>
  </si>
  <si>
    <t>Mineralölprodukten</t>
  </si>
  <si>
    <t>Tabelle 5: Gesamtaufkommen von Mineralölprodukten</t>
  </si>
  <si>
    <t>Mengenangaben in Tonnen</t>
  </si>
  <si>
    <t>Brutto-</t>
  </si>
  <si>
    <t>Raffinerie-</t>
  </si>
  <si>
    <t xml:space="preserve">Abgänge </t>
  </si>
  <si>
    <t>Zugänge</t>
  </si>
  <si>
    <t>Aufkommen</t>
  </si>
  <si>
    <t>Zugänge in die Bundesrepublik</t>
  </si>
  <si>
    <t xml:space="preserve">  </t>
  </si>
  <si>
    <t>Aufkommensgrößen</t>
  </si>
  <si>
    <t>raffinerie-</t>
  </si>
  <si>
    <t>eigen-</t>
  </si>
  <si>
    <t>zum Wieder-</t>
  </si>
  <si>
    <t>aus Chemie-</t>
  </si>
  <si>
    <t>aus Zweit-</t>
  </si>
  <si>
    <t>Einfuhr aus</t>
  </si>
  <si>
    <t>Bezüge aus</t>
  </si>
  <si>
    <t>Gesamt-</t>
  </si>
  <si>
    <t>erzeugung</t>
  </si>
  <si>
    <t>verbrauch</t>
  </si>
  <si>
    <t>einsatz</t>
  </si>
  <si>
    <t>rücklauf</t>
  </si>
  <si>
    <t>raffination</t>
  </si>
  <si>
    <t>Drittländern</t>
  </si>
  <si>
    <t>EU-Ländern</t>
  </si>
  <si>
    <t>aufkommen</t>
  </si>
  <si>
    <t>( + )</t>
  </si>
  <si>
    <t>( - )</t>
  </si>
  <si>
    <t>( = )</t>
  </si>
  <si>
    <t>[1]</t>
  </si>
  <si>
    <t>[7]</t>
  </si>
  <si>
    <t>[8]</t>
  </si>
  <si>
    <t>Hauptprodukte:</t>
  </si>
  <si>
    <t>Rohbenzin</t>
  </si>
  <si>
    <t>Ottokraftstoff</t>
  </si>
  <si>
    <t>Benzinkomponenten</t>
  </si>
  <si>
    <t>Dieselkraftstoff</t>
  </si>
  <si>
    <t>Heizöl, leicht</t>
  </si>
  <si>
    <t>Mitteldestillatkomponenten</t>
  </si>
  <si>
    <t>Heizöl, schwer</t>
  </si>
  <si>
    <t>HS-Komponenten</t>
  </si>
  <si>
    <t>Nebenprodukte:</t>
  </si>
  <si>
    <t>Flüssiggas</t>
  </si>
  <si>
    <t>Raffineriegas</t>
  </si>
  <si>
    <t>Spezialbenzin</t>
  </si>
  <si>
    <t>Testbenzin</t>
  </si>
  <si>
    <t>Flugbenzin</t>
  </si>
  <si>
    <t>Flugturb.Kraftst.,leicht</t>
  </si>
  <si>
    <t>Flugturb.Kraftst.,schwer</t>
  </si>
  <si>
    <t>Andere Leuchtöle</t>
  </si>
  <si>
    <t xml:space="preserve">Schmierstoffe             </t>
  </si>
  <si>
    <t>a)</t>
  </si>
  <si>
    <t>Bitumen</t>
  </si>
  <si>
    <t>Petrolkoks</t>
  </si>
  <si>
    <t>Wachse,Paraffine,Vaseline</t>
  </si>
  <si>
    <t>Andere Rückstände</t>
  </si>
  <si>
    <t>Insgesamt:</t>
  </si>
  <si>
    <t>Tabelle 5a: Entwicklung der Bruttoraffinerieerzeugung</t>
  </si>
  <si>
    <t xml:space="preserve">                Mengenangaben in Tonnen</t>
  </si>
  <si>
    <t>[4] : [5]</t>
  </si>
  <si>
    <t>i. v.H.</t>
  </si>
  <si>
    <t>Tabelle 5b: Entwicklung der Einfuhr</t>
  </si>
  <si>
    <t>Tabelle 5c: Entwicklung der Abgänge zum Wiedereinsatz</t>
  </si>
  <si>
    <t>Tabelle 5j: Gesamtaufkommen von Mineralölprodukten</t>
  </si>
  <si>
    <t>Tabelle 6: Abgänge und Inlandsablieferungen von Mineralölprodukten</t>
  </si>
  <si>
    <t>Abgänge aus der Bundesrepublik</t>
  </si>
  <si>
    <t>Bestandsver-</t>
  </si>
  <si>
    <t>Abgangsgrößen</t>
  </si>
  <si>
    <t>Ausfuhr in</t>
  </si>
  <si>
    <t>Lieferungen</t>
  </si>
  <si>
    <t>Bunker int.</t>
  </si>
  <si>
    <t>Umwidmungen</t>
  </si>
  <si>
    <t>änd. (Aufbau +,</t>
  </si>
  <si>
    <t>Statistische</t>
  </si>
  <si>
    <t>Inlandsab-</t>
  </si>
  <si>
    <t>Drittländer</t>
  </si>
  <si>
    <t>in EU-Länder</t>
  </si>
  <si>
    <t>Schiffahrt</t>
  </si>
  <si>
    <t>Abbau -)</t>
  </si>
  <si>
    <t>Differenz</t>
  </si>
  <si>
    <t>lieferungen</t>
  </si>
  <si>
    <t xml:space="preserve"> Doppelzählung aus Recycling</t>
  </si>
  <si>
    <t>Chemierücklauf</t>
  </si>
  <si>
    <t>a) Zur Aufschlüsselung der Inlandsablieferungen von</t>
  </si>
  <si>
    <t>Aufkommen aus Altöl</t>
  </si>
  <si>
    <t xml:space="preserve">    Ottokraftstoffen und Heizöl schwer siehe Tabelle 6c</t>
  </si>
  <si>
    <t xml:space="preserve"> Inlandsabsatz</t>
  </si>
  <si>
    <t>Tabelle 6a: Entwicklung der Ausfuhr</t>
  </si>
  <si>
    <t xml:space="preserve">  Berichtsmonat</t>
  </si>
  <si>
    <t xml:space="preserve"> [1]</t>
  </si>
  <si>
    <t>Tabelle 6b: Entwicklung der Bunkerungen für die internationale Schiffahrt</t>
  </si>
  <si>
    <t>Tabelle 6c: Entwicklung der Inlandsablieferungen</t>
  </si>
  <si>
    <t xml:space="preserve"> Berichtsmonat</t>
  </si>
  <si>
    <t>[1] : [2]</t>
  </si>
  <si>
    <t>c)</t>
  </si>
  <si>
    <t>b)</t>
  </si>
  <si>
    <t>d)</t>
  </si>
  <si>
    <t>Doppelzählung aus Recycling</t>
  </si>
  <si>
    <t>Inlandsabsatz</t>
  </si>
  <si>
    <t xml:space="preserve">       a)</t>
  </si>
  <si>
    <t xml:space="preserve">       d)</t>
  </si>
  <si>
    <t xml:space="preserve"> HS  bis 1,0%:</t>
  </si>
  <si>
    <t>Super Plus unverbleit:</t>
  </si>
  <si>
    <t xml:space="preserve">       bis 2,0%:</t>
  </si>
  <si>
    <t>Eurosuper unverbleit:</t>
  </si>
  <si>
    <t xml:space="preserve">       bis 2,8%:</t>
  </si>
  <si>
    <t xml:space="preserve">     über 2,8%:</t>
  </si>
  <si>
    <t xml:space="preserve">      chem. Wv:</t>
  </si>
  <si>
    <t>Tabelle 6j: Abgänge und Inlandsablieferungen von Mineralölprodukten</t>
  </si>
  <si>
    <t>Tabelle 7: Inlandsablieferungen nach ausgewählten Verwendungssektoren</t>
  </si>
  <si>
    <t>zur chem.</t>
  </si>
  <si>
    <t>an die</t>
  </si>
  <si>
    <t>Weiterver-</t>
  </si>
  <si>
    <t>Binnen-</t>
  </si>
  <si>
    <t>an das</t>
  </si>
  <si>
    <t>an</t>
  </si>
  <si>
    <t xml:space="preserve"> Mineralölprodukte</t>
  </si>
  <si>
    <t>insgesamt</t>
  </si>
  <si>
    <t>arbeitung</t>
  </si>
  <si>
    <t>Luftfahrt</t>
  </si>
  <si>
    <t>schiffahrt</t>
  </si>
  <si>
    <t>Militär</t>
  </si>
  <si>
    <t>Sonstige</t>
  </si>
  <si>
    <t>Tabelle 7j: Inlandsablieferungen nach ausgewählten Verwendungssektoren</t>
  </si>
  <si>
    <t>Tabelle 8: Eigentumsendbestand im In- und Ausland</t>
  </si>
  <si>
    <t>Bestandskategorie</t>
  </si>
  <si>
    <t>Eigentumsendbestand  - Berichtsmonat -</t>
  </si>
  <si>
    <t>Eigentumsendbestand</t>
  </si>
  <si>
    <t>Inland</t>
  </si>
  <si>
    <t>Ausland</t>
  </si>
  <si>
    <t>In- und Ausland</t>
  </si>
  <si>
    <t>- Vormonat -; im In- und</t>
  </si>
  <si>
    <t xml:space="preserve"> Rohöl und Produkte</t>
  </si>
  <si>
    <t>Ausland insgesamt</t>
  </si>
  <si>
    <t xml:space="preserve"> Rohöl:</t>
  </si>
  <si>
    <t>deutsches</t>
  </si>
  <si>
    <t>ausländisches</t>
  </si>
  <si>
    <t>Zusammen</t>
  </si>
  <si>
    <t xml:space="preserve"> Mineralölprodukte:</t>
  </si>
  <si>
    <t xml:space="preserve"> Insgesamt</t>
  </si>
  <si>
    <t>Tabelle 10: Raffinerieerzeugung, Einfuhr, Ausfuhr und Inlandsablieferungen von Schmierstoffen</t>
  </si>
  <si>
    <t>Klassifikation</t>
  </si>
  <si>
    <t>Bruttoraffinerie-</t>
  </si>
  <si>
    <t>gemäß</t>
  </si>
  <si>
    <t>Einfuhr</t>
  </si>
  <si>
    <t>Ausfuhr</t>
  </si>
  <si>
    <t>Inlands-</t>
  </si>
  <si>
    <t>Außenhandels-</t>
  </si>
  <si>
    <t>einschl.</t>
  </si>
  <si>
    <t>ablieferungen</t>
  </si>
  <si>
    <t xml:space="preserve"> Sortengruppen</t>
  </si>
  <si>
    <t>statistik</t>
  </si>
  <si>
    <t>Blending</t>
  </si>
  <si>
    <t xml:space="preserve"> Motorenöle</t>
  </si>
  <si>
    <t xml:space="preserve"> Kompressorenöle</t>
  </si>
  <si>
    <t>2710 19 81</t>
  </si>
  <si>
    <t xml:space="preserve"> Turbinenöle</t>
  </si>
  <si>
    <t xml:space="preserve"> Getriebeöle</t>
  </si>
  <si>
    <t>2710 19 87</t>
  </si>
  <si>
    <t xml:space="preserve"> Hydrauliköle</t>
  </si>
  <si>
    <t>2710 19 83</t>
  </si>
  <si>
    <t xml:space="preserve"> Elektroisolieröle</t>
  </si>
  <si>
    <t>2710 19 93</t>
  </si>
  <si>
    <t xml:space="preserve"> Maschinenöle</t>
  </si>
  <si>
    <t>ex 2710 19 99</t>
  </si>
  <si>
    <t xml:space="preserve"> Andere Industrieöle nicht zum Schmieren</t>
  </si>
  <si>
    <t>ex 2710 19 49</t>
  </si>
  <si>
    <t>in Mitteldestillatkomponenten enthalten</t>
  </si>
  <si>
    <t xml:space="preserve"> Prozessöle</t>
  </si>
  <si>
    <t xml:space="preserve"> Metallbearbeitungsöle</t>
  </si>
  <si>
    <t xml:space="preserve"> Schmierfette </t>
  </si>
  <si>
    <t>3403 19 91 / 99</t>
  </si>
  <si>
    <t xml:space="preserve"> Basisöle</t>
  </si>
  <si>
    <t>2710 19 71 / 75</t>
  </si>
  <si>
    <t xml:space="preserve"> Extrakte aus der Schmierölraffination</t>
  </si>
  <si>
    <t>ex 2713 90 90</t>
  </si>
  <si>
    <t>in Andere Rückstände enthalten</t>
  </si>
  <si>
    <t>- - - - - - - - - - -</t>
  </si>
  <si>
    <t xml:space="preserve"> Wiedereinsatz</t>
  </si>
  <si>
    <t xml:space="preserve"> Nettoproduktion</t>
  </si>
  <si>
    <t>Tabelle 10a: Entwicklung der Inlandsablieferungen von Schmierstoffen</t>
  </si>
  <si>
    <t>Kompressorenöle</t>
  </si>
  <si>
    <t>Turbinenöle</t>
  </si>
  <si>
    <t>Getriebeöle:</t>
  </si>
  <si>
    <t>- KFZ</t>
  </si>
  <si>
    <t>- ATF</t>
  </si>
  <si>
    <t>- Industrie</t>
  </si>
  <si>
    <t>Hydrauliköle</t>
  </si>
  <si>
    <t>Elektroisolieröle</t>
  </si>
  <si>
    <t>Maschinenöle</t>
  </si>
  <si>
    <t>Andere Industrieöle nicht zum Schmieren</t>
  </si>
  <si>
    <t>Prozessöle</t>
  </si>
  <si>
    <t>darunter technische Weißöle</t>
  </si>
  <si>
    <t>darunter medizinische Weißöle</t>
  </si>
  <si>
    <t>Metallbearbeitungsöle:</t>
  </si>
  <si>
    <t>Härteöle</t>
  </si>
  <si>
    <t>wassermischbare</t>
  </si>
  <si>
    <t>nicht wassermischbare</t>
  </si>
  <si>
    <t>Korrosionsschutzöle</t>
  </si>
  <si>
    <t xml:space="preserve">Schmierfette </t>
  </si>
  <si>
    <t>darunter für KFZ</t>
  </si>
  <si>
    <t>Basisöle</t>
  </si>
  <si>
    <t>Extrakte aus der Schmierölraffination</t>
  </si>
  <si>
    <t>Insgesamt</t>
  </si>
  <si>
    <t>Tabelle 10j: Raffinerieerzeugung, Einfuhr, Ausfuhr und Inlandsablieferungen von Schmierstoffen</t>
  </si>
  <si>
    <t>2710 19 88</t>
  </si>
  <si>
    <t>Ottokraftstoffe</t>
  </si>
  <si>
    <t>http://www.bafa.de/bafa/de/</t>
  </si>
  <si>
    <t>Energie</t>
  </si>
  <si>
    <t>Mineralöl</t>
  </si>
  <si>
    <t>davon: Bioheizöl</t>
  </si>
  <si>
    <t xml:space="preserve">      c)</t>
  </si>
  <si>
    <t xml:space="preserve">Schmierstoffe *            </t>
  </si>
  <si>
    <t xml:space="preserve">Schmierstoffe*            </t>
  </si>
  <si>
    <t>Super E 10</t>
  </si>
  <si>
    <t xml:space="preserve">  davon Basisöl</t>
  </si>
  <si>
    <t>* Aufkommen aus Zweitraffination</t>
  </si>
  <si>
    <t>weitere Schmierstoffe</t>
  </si>
  <si>
    <t>Einsatz von Additiven,</t>
  </si>
  <si>
    <t>und Biokraftstoffen</t>
  </si>
  <si>
    <t>anderen Chemieprodukten</t>
  </si>
  <si>
    <r>
      <t>a)</t>
    </r>
    <r>
      <rPr>
        <sz val="10"/>
        <rFont val="MS Sans Serif"/>
        <family val="2"/>
      </rPr>
      <t xml:space="preserve"> Volumenprozentanteil Bioethanol am ETBE = 47 %</t>
    </r>
  </si>
  <si>
    <t>Die Mineralöldaten können als Excel-Datei im INTERNET abgerufen werden unter:</t>
  </si>
  <si>
    <t>Quelle: BVEG Bundesverband Erdgas, Erdöl und Geoenergie e.V., Hannover, Statistischer Monatsbericht</t>
  </si>
  <si>
    <t>Motorenöle</t>
  </si>
  <si>
    <t>Inhaltsverzeichnis der "Amtlichen Mineralöldaten"</t>
  </si>
  <si>
    <t>Tab 1</t>
  </si>
  <si>
    <t>Tab 2</t>
  </si>
  <si>
    <t>Tab 3</t>
  </si>
  <si>
    <t>Tab 4</t>
  </si>
  <si>
    <t>Tab 5</t>
  </si>
  <si>
    <t>Tab 6</t>
  </si>
  <si>
    <t>Tab 7</t>
  </si>
  <si>
    <t>Tab 8</t>
  </si>
  <si>
    <t>Tab 9</t>
  </si>
  <si>
    <t>Tab 10</t>
  </si>
  <si>
    <t>Tab 5a</t>
  </si>
  <si>
    <t>Tab 5b</t>
  </si>
  <si>
    <t>Tab 5c</t>
  </si>
  <si>
    <t>Tab 5j</t>
  </si>
  <si>
    <t>Tab 6a</t>
  </si>
  <si>
    <t>Tab 6b</t>
  </si>
  <si>
    <t>Tab 6c</t>
  </si>
  <si>
    <t>Tab 6j</t>
  </si>
  <si>
    <t>Tab 7j</t>
  </si>
  <si>
    <t>Tab 10a</t>
  </si>
  <si>
    <t>Tab 10j</t>
  </si>
  <si>
    <t>Förderung und Zugang von deutschem Rohöl</t>
  </si>
  <si>
    <t>Primäraufkommen von Rohöl aus Einfuhr und deutscher Förderung</t>
  </si>
  <si>
    <t>Grenzübergangspreise der Einfuhr von Rohöl nach Ursprungsländern</t>
  </si>
  <si>
    <t>Verarbeitung von Rohöl und anderen Wiedereinsatzstoffen in Raffinerien</t>
  </si>
  <si>
    <t>Gesamtaufkommen von Mineralölprodukten</t>
  </si>
  <si>
    <t>Entwicklung der Bruttoraffinerieerzeugung</t>
  </si>
  <si>
    <t>Entwicklung der Abgänge zum Wiedereinsatz</t>
  </si>
  <si>
    <t>Abgänge und Inlandsablieferungen von Mineralölprodukten</t>
  </si>
  <si>
    <t>Entwicklung der Ausfuhr</t>
  </si>
  <si>
    <t>Entwicklung der Bunkerungen für die internationale Schiffahrt</t>
  </si>
  <si>
    <t>Entwicklung der Inlandsablieferungen</t>
  </si>
  <si>
    <t>Inlandsablieferungen nach ausgewählten Verwendungssektoren</t>
  </si>
  <si>
    <t>Eigentumsendbestand im In- und Ausland</t>
  </si>
  <si>
    <t>Raffinerieerzeugung, Einfuhr, Ausfuhr und Inlandsablieferungen von Schmierstoffen</t>
  </si>
  <si>
    <t>Entwicklung der Inlandsablieferungen von Schmierstoffen</t>
  </si>
  <si>
    <t>Entwicklung der Einfuhr</t>
  </si>
  <si>
    <t>zurück zum Inhaltsverzeichnis</t>
  </si>
  <si>
    <t>Inhalte:</t>
  </si>
  <si>
    <t>Zum Inhaltsverzeichnis</t>
  </si>
  <si>
    <t>Gesamtaufkommen von Mineralölprodukten (Jahr)</t>
  </si>
  <si>
    <t>Inlandsablieferungen nach ausgewählten Verwendungssektoren (Jahr)</t>
  </si>
  <si>
    <t>Raffinerieerzeugung, Einfuhr, Ausfuhr und Inlandsablieferungen von Schmierstoffen (Jahr)</t>
  </si>
  <si>
    <t>http://www.bafa.de/DE/Energie/Rohstoffe/Mineraloel/mineraloel_node.html</t>
  </si>
  <si>
    <t>Links:</t>
  </si>
  <si>
    <t>Hinweis:</t>
  </si>
  <si>
    <t>Aufgrund der abnehmenden Bedeutung der reinen Biokraftstoffe wird ab dem Jahr 2017 auf eine gesonderte Darstellung verzichtet.</t>
  </si>
  <si>
    <t>Bundesrepublik Deutschland</t>
  </si>
  <si>
    <t>Deckblatt:</t>
  </si>
  <si>
    <t>Überschriften</t>
  </si>
  <si>
    <t>zum Thema</t>
  </si>
  <si>
    <t xml:space="preserve">    Ottokraftstoffen sowie schwerem Heizöl siehe Tabelle 6c</t>
  </si>
  <si>
    <t>e)</t>
  </si>
  <si>
    <t>f)</t>
  </si>
  <si>
    <t xml:space="preserve">       f)</t>
  </si>
  <si>
    <t>Heizöl EL normal:</t>
  </si>
  <si>
    <t>Heizöl EL schwefelarm:</t>
  </si>
  <si>
    <t>a) Beruht auf Differenzen der Periodenabgrenzung</t>
  </si>
  <si>
    <t>Stat. Monatsabgrenzung  a)</t>
  </si>
  <si>
    <t>Biozusatzstoffe</t>
  </si>
  <si>
    <r>
      <t xml:space="preserve">Bioethanol an ETBE </t>
    </r>
    <r>
      <rPr>
        <vertAlign val="superscript"/>
        <sz val="10"/>
        <rFont val="MS Sans Serif"/>
        <family val="2"/>
      </rPr>
      <t>a)</t>
    </r>
  </si>
  <si>
    <t>Bioethanol</t>
  </si>
  <si>
    <t>Tabelle 9: Beimischung von Biozusatzstoffen in Mineralölprodukten im Inland</t>
  </si>
  <si>
    <t xml:space="preserve">       Biodiesel (FAME), HVO, BTL</t>
  </si>
  <si>
    <t>Beimischung von Biozusatzstoffen in Mineralölprodukten im Inland</t>
  </si>
  <si>
    <t>2710 19 91
ex 3403 19 10 / 20 / 80</t>
  </si>
  <si>
    <t>2710 19 85
ex 3403 11 00</t>
  </si>
  <si>
    <t>Ursprungsländer*</t>
  </si>
  <si>
    <t>* Ab dem Berichtsjahr 2023 werden die Rohöleinfuhren unterjährig nicht mehr nach Ursprungsländern aufgegliedert. Nach dem endgültigen Jahresabschluss</t>
  </si>
  <si>
    <t xml:space="preserve">  wird in den Amtlichen Mineralöldaten, im Berichtsmonat Dezember, eine umfangreiche Jahresübersicht veröffentlicht.</t>
  </si>
  <si>
    <t xml:space="preserve">* Ab dem Berichtsjahr 2023 werden die Grenzübergangspreise der Rohöleinfuhren unterjährig nicht mehr nach Ursprungsländern aufgegliedert. Nach dem </t>
  </si>
  <si>
    <t xml:space="preserve">  endgültigen Jahresabschluss wird in den Amtlichen Mineralöldaten, im Berichtsmonat Dezember, eine umfangreiche Jahresübersicht veröffentlicht.</t>
  </si>
  <si>
    <t>Juli 2023</t>
  </si>
  <si>
    <t xml:space="preserve"> Januar bis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</si>
</sst>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"/>
    <numFmt numFmtId="165" formatCode="mmmm\ yyyy"/>
    <numFmt numFmtId="166" formatCode="\+0.0;\-0.0"/>
    <numFmt numFmtId="167" formatCode="0.0%"/>
    <numFmt numFmtId="168" formatCode="0.0\ %"/>
  </numFmts>
  <fonts count="39" x14ac:knownFonts="1">
    <font>
      <sz val="10"/>
      <name val="Helv"/>
    </font>
    <font>
      <sz val="12"/>
      <name val="Roman"/>
      <family val="1"/>
      <charset val="255"/>
    </font>
    <font>
      <sz val="10"/>
      <name val="Helv"/>
    </font>
    <font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2"/>
      <name val="Helv"/>
    </font>
    <font>
      <b/>
      <sz val="10"/>
      <name val="Helv"/>
    </font>
    <font>
      <sz val="12"/>
      <name val="Helv"/>
    </font>
    <font>
      <sz val="10"/>
      <color indexed="12"/>
      <name val="Helv"/>
    </font>
    <font>
      <sz val="10"/>
      <color indexed="8"/>
      <name val="Helv"/>
    </font>
    <font>
      <sz val="10"/>
      <color indexed="9"/>
      <name val="Helv"/>
    </font>
    <font>
      <b/>
      <sz val="14"/>
      <color indexed="10"/>
      <name val="Arial"/>
      <family val="2"/>
    </font>
    <font>
      <sz val="9"/>
      <color indexed="12"/>
      <name val="Helv"/>
    </font>
    <font>
      <b/>
      <sz val="22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  <font>
      <vertAlign val="superscript"/>
      <sz val="10"/>
      <name val="MS Sans Serif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Wingdings"/>
      <charset val="2"/>
    </font>
    <font>
      <b/>
      <sz val="14"/>
      <name val="Arial"/>
      <family val="2"/>
    </font>
    <font>
      <u/>
      <sz val="10"/>
      <color indexed="12"/>
      <name val="Helv"/>
    </font>
    <font>
      <sz val="9"/>
      <name val="Helv"/>
    </font>
    <font>
      <sz val="8"/>
      <color indexed="12"/>
      <name val="Helv"/>
    </font>
    <font>
      <b/>
      <sz val="8"/>
      <color indexed="12"/>
      <name val="Helv"/>
    </font>
    <font>
      <sz val="18"/>
      <name val="Helv"/>
    </font>
    <font>
      <u/>
      <sz val="18"/>
      <color indexed="12"/>
      <name val="Arial"/>
      <family val="2"/>
    </font>
    <font>
      <u/>
      <sz val="11"/>
      <color indexed="12"/>
      <name val="Arial"/>
      <family val="2"/>
    </font>
    <font>
      <sz val="10"/>
      <name val="Segoe UI"/>
      <family val="2"/>
    </font>
    <font>
      <b/>
      <sz val="10"/>
      <name val="MS Sans Serif"/>
      <family val="2"/>
    </font>
    <font>
      <u/>
      <sz val="12"/>
      <color indexed="12"/>
      <name val="Arial"/>
      <family val="2"/>
    </font>
    <font>
      <sz val="10"/>
      <color rgb="FFFF0000"/>
      <name val="Helv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7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489">
    <xf numFmtId="0" fontId="0" fillId="0" borderId="0" xfId="0"/>
    <xf numFmtId="0" fontId="3" fillId="2" borderId="0" xfId="6" applyFill="1"/>
    <xf numFmtId="0" fontId="4" fillId="2" borderId="0" xfId="6" applyFont="1" applyFill="1" applyAlignment="1">
      <alignment horizontal="centerContinuous"/>
    </xf>
    <xf numFmtId="0" fontId="3" fillId="2" borderId="0" xfId="6" applyFill="1" applyAlignment="1">
      <alignment horizontal="centerContinuous"/>
    </xf>
    <xf numFmtId="0" fontId="3" fillId="3" borderId="0" xfId="6" applyFill="1"/>
    <xf numFmtId="3" fontId="7" fillId="2" borderId="0" xfId="0" applyNumberFormat="1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1" fontId="1" fillId="2" borderId="0" xfId="0" applyNumberFormat="1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0" fillId="2" borderId="0" xfId="0" applyFill="1"/>
    <xf numFmtId="0" fontId="2" fillId="2" borderId="0" xfId="0" applyFont="1" applyFill="1"/>
    <xf numFmtId="3" fontId="0" fillId="2" borderId="0" xfId="0" applyNumberFormat="1" applyFill="1"/>
    <xf numFmtId="1" fontId="1" fillId="2" borderId="0" xfId="0" applyNumberFormat="1" applyFont="1" applyFill="1" applyAlignment="1">
      <alignment horizontal="center"/>
    </xf>
    <xf numFmtId="165" fontId="8" fillId="2" borderId="0" xfId="0" quotePrefix="1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Continuous"/>
    </xf>
    <xf numFmtId="0" fontId="0" fillId="2" borderId="7" xfId="0" applyFill="1" applyBorder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2" fillId="2" borderId="9" xfId="0" applyFont="1" applyFill="1" applyBorder="1"/>
    <xf numFmtId="0" fontId="0" fillId="2" borderId="10" xfId="0" applyFill="1" applyBorder="1"/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2" borderId="12" xfId="0" applyFont="1" applyFill="1" applyBorder="1"/>
    <xf numFmtId="0" fontId="0" fillId="2" borderId="13" xfId="0" applyFill="1" applyBorder="1"/>
    <xf numFmtId="0" fontId="0" fillId="2" borderId="6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1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5" xfId="0" applyFont="1" applyFill="1" applyBorder="1"/>
    <xf numFmtId="3" fontId="2" fillId="2" borderId="1" xfId="0" applyNumberFormat="1" applyFont="1" applyFill="1" applyBorder="1"/>
    <xf numFmtId="3" fontId="2" fillId="2" borderId="15" xfId="0" applyNumberFormat="1" applyFont="1" applyFill="1" applyBorder="1" applyAlignment="1">
      <alignment horizontal="right"/>
    </xf>
    <xf numFmtId="166" fontId="0" fillId="2" borderId="15" xfId="0" applyNumberFormat="1" applyFill="1" applyBorder="1"/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/>
    <xf numFmtId="0" fontId="7" fillId="4" borderId="16" xfId="0" applyFont="1" applyFill="1" applyBorder="1"/>
    <xf numFmtId="3" fontId="7" fillId="4" borderId="18" xfId="0" applyNumberFormat="1" applyFont="1" applyFill="1" applyBorder="1"/>
    <xf numFmtId="0" fontId="7" fillId="2" borderId="0" xfId="0" applyFont="1" applyFill="1"/>
    <xf numFmtId="3" fontId="2" fillId="2" borderId="0" xfId="0" applyNumberFormat="1" applyFont="1" applyFill="1"/>
    <xf numFmtId="3" fontId="2" fillId="2" borderId="11" xfId="0" applyNumberFormat="1" applyFont="1" applyFill="1" applyBorder="1" applyAlignment="1">
      <alignment horizontal="right"/>
    </xf>
    <xf numFmtId="0" fontId="2" fillId="2" borderId="19" xfId="0" applyFont="1" applyFill="1" applyBorder="1"/>
    <xf numFmtId="0" fontId="2" fillId="2" borderId="20" xfId="0" applyFont="1" applyFill="1" applyBorder="1"/>
    <xf numFmtId="3" fontId="2" fillId="2" borderId="19" xfId="0" applyNumberFormat="1" applyFont="1" applyFill="1" applyBorder="1"/>
    <xf numFmtId="3" fontId="2" fillId="2" borderId="20" xfId="0" applyNumberFormat="1" applyFont="1" applyFill="1" applyBorder="1" applyAlignment="1">
      <alignment horizontal="right"/>
    </xf>
    <xf numFmtId="0" fontId="2" fillId="2" borderId="3" xfId="0" applyFont="1" applyFill="1" applyBorder="1"/>
    <xf numFmtId="0" fontId="2" fillId="2" borderId="5" xfId="0" applyFont="1" applyFill="1" applyBorder="1"/>
    <xf numFmtId="3" fontId="2" fillId="2" borderId="3" xfId="0" applyNumberFormat="1" applyFont="1" applyFill="1" applyBorder="1"/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167" fontId="2" fillId="2" borderId="0" xfId="0" applyNumberFormat="1" applyFont="1" applyFill="1" applyAlignment="1">
      <alignment horizontal="right"/>
    </xf>
    <xf numFmtId="0" fontId="9" fillId="2" borderId="0" xfId="0" applyFont="1" applyFill="1"/>
    <xf numFmtId="3" fontId="0" fillId="2" borderId="0" xfId="0" applyNumberFormat="1" applyFill="1" applyAlignment="1">
      <alignment horizontal="centerContinuous"/>
    </xf>
    <xf numFmtId="0" fontId="10" fillId="2" borderId="0" xfId="0" applyFont="1" applyFill="1"/>
    <xf numFmtId="0" fontId="11" fillId="2" borderId="0" xfId="0" applyFont="1" applyFill="1"/>
    <xf numFmtId="0" fontId="2" fillId="2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" xfId="0" applyFont="1" applyFill="1" applyBorder="1"/>
    <xf numFmtId="0" fontId="2" fillId="4" borderId="14" xfId="0" applyFont="1" applyFill="1" applyBorder="1" applyAlignment="1">
      <alignment horizontal="center"/>
    </xf>
    <xf numFmtId="3" fontId="7" fillId="4" borderId="14" xfId="0" applyNumberFormat="1" applyFont="1" applyFill="1" applyBorder="1"/>
    <xf numFmtId="0" fontId="2" fillId="2" borderId="11" xfId="0" quotePrefix="1" applyFont="1" applyFill="1" applyBorder="1" applyAlignment="1">
      <alignment horizontal="center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14" xfId="0" applyFont="1" applyFill="1" applyBorder="1" applyAlignment="1">
      <alignment horizontal="center"/>
    </xf>
    <xf numFmtId="3" fontId="2" fillId="2" borderId="14" xfId="0" applyNumberFormat="1" applyFont="1" applyFill="1" applyBorder="1"/>
    <xf numFmtId="0" fontId="7" fillId="4" borderId="11" xfId="0" quotePrefix="1" applyFont="1" applyFill="1" applyBorder="1" applyAlignment="1">
      <alignment horizontal="center"/>
    </xf>
    <xf numFmtId="0" fontId="7" fillId="4" borderId="6" xfId="0" applyFont="1" applyFill="1" applyBorder="1"/>
    <xf numFmtId="0" fontId="7" fillId="4" borderId="8" xfId="0" applyFont="1" applyFill="1" applyBorder="1"/>
    <xf numFmtId="0" fontId="2" fillId="2" borderId="5" xfId="0" quotePrefix="1" applyFont="1" applyFill="1" applyBorder="1" applyAlignment="1">
      <alignment horizontal="center"/>
    </xf>
    <xf numFmtId="0" fontId="7" fillId="4" borderId="15" xfId="0" quotePrefix="1" applyFont="1" applyFill="1" applyBorder="1" applyAlignment="1">
      <alignment horizontal="center"/>
    </xf>
    <xf numFmtId="0" fontId="7" fillId="4" borderId="14" xfId="0" quotePrefix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/>
    <xf numFmtId="0" fontId="0" fillId="2" borderId="9" xfId="0" applyFill="1" applyBorder="1"/>
    <xf numFmtId="168" fontId="2" fillId="2" borderId="15" xfId="0" applyNumberFormat="1" applyFont="1" applyFill="1" applyBorder="1" applyAlignment="1">
      <alignment horizontal="right"/>
    </xf>
    <xf numFmtId="3" fontId="0" fillId="2" borderId="11" xfId="0" applyNumberFormat="1" applyFill="1" applyBorder="1"/>
    <xf numFmtId="0" fontId="0" fillId="2" borderId="15" xfId="0" applyFill="1" applyBorder="1" applyAlignment="1">
      <alignment horizontal="center"/>
    </xf>
    <xf numFmtId="3" fontId="0" fillId="2" borderId="15" xfId="0" applyNumberFormat="1" applyFill="1" applyBorder="1"/>
    <xf numFmtId="166" fontId="0" fillId="2" borderId="11" xfId="0" applyNumberFormat="1" applyFill="1" applyBorder="1" applyAlignment="1">
      <alignment horizontal="right"/>
    </xf>
    <xf numFmtId="0" fontId="7" fillId="4" borderId="11" xfId="0" applyFont="1" applyFill="1" applyBorder="1" applyAlignment="1">
      <alignment horizontal="center"/>
    </xf>
    <xf numFmtId="0" fontId="7" fillId="4" borderId="9" xfId="0" applyFont="1" applyFill="1" applyBorder="1"/>
    <xf numFmtId="0" fontId="7" fillId="4" borderId="3" xfId="0" applyFont="1" applyFill="1" applyBorder="1"/>
    <xf numFmtId="0" fontId="0" fillId="4" borderId="5" xfId="0" applyFill="1" applyBorder="1" applyAlignment="1">
      <alignment horizontal="center"/>
    </xf>
    <xf numFmtId="0" fontId="7" fillId="4" borderId="0" xfId="0" applyFont="1" applyFill="1"/>
    <xf numFmtId="0" fontId="0" fillId="4" borderId="11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3" fontId="2" fillId="4" borderId="15" xfId="0" applyNumberFormat="1" applyFont="1" applyFill="1" applyBorder="1"/>
    <xf numFmtId="168" fontId="2" fillId="4" borderId="15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12" xfId="0" applyFill="1" applyBorder="1"/>
    <xf numFmtId="0" fontId="7" fillId="4" borderId="2" xfId="0" applyFont="1" applyFill="1" applyBorder="1"/>
    <xf numFmtId="0" fontId="7" fillId="4" borderId="4" xfId="0" applyFont="1" applyFill="1" applyBorder="1"/>
    <xf numFmtId="0" fontId="7" fillId="4" borderId="10" xfId="0" applyFont="1" applyFill="1" applyBorder="1"/>
    <xf numFmtId="0" fontId="7" fillId="4" borderId="15" xfId="0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3" fontId="2" fillId="4" borderId="1" xfId="0" applyNumberFormat="1" applyFont="1" applyFill="1" applyBorder="1"/>
    <xf numFmtId="0" fontId="0" fillId="2" borderId="2" xfId="0" applyFill="1" applyBorder="1" applyAlignment="1">
      <alignment horizontal="centerContinuous"/>
    </xf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0" fontId="0" fillId="2" borderId="10" xfId="0" applyFill="1" applyBorder="1" applyAlignment="1">
      <alignment horizontal="centerContinuous"/>
    </xf>
    <xf numFmtId="0" fontId="0" fillId="2" borderId="12" xfId="0" applyFill="1" applyBorder="1" applyAlignment="1">
      <alignment horizontal="centerContinuous"/>
    </xf>
    <xf numFmtId="0" fontId="0" fillId="2" borderId="13" xfId="0" applyFill="1" applyBorder="1" applyAlignment="1">
      <alignment horizontal="centerContinuous"/>
    </xf>
    <xf numFmtId="0" fontId="0" fillId="2" borderId="15" xfId="0" quotePrefix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3" fontId="0" fillId="2" borderId="12" xfId="0" applyNumberFormat="1" applyFill="1" applyBorder="1"/>
    <xf numFmtId="3" fontId="0" fillId="2" borderId="13" xfId="0" applyNumberFormat="1" applyFill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3" fontId="9" fillId="2" borderId="13" xfId="0" applyNumberFormat="1" applyFont="1" applyFill="1" applyBorder="1"/>
    <xf numFmtId="3" fontId="7" fillId="4" borderId="12" xfId="0" applyNumberFormat="1" applyFont="1" applyFill="1" applyBorder="1"/>
    <xf numFmtId="3" fontId="7" fillId="4" borderId="13" xfId="0" applyNumberFormat="1" applyFont="1" applyFill="1" applyBorder="1"/>
    <xf numFmtId="3" fontId="7" fillId="4" borderId="15" xfId="0" applyNumberFormat="1" applyFont="1" applyFill="1" applyBorder="1"/>
    <xf numFmtId="0" fontId="9" fillId="2" borderId="0" xfId="0" applyFont="1" applyFill="1" applyAlignment="1">
      <alignment horizontal="right"/>
    </xf>
    <xf numFmtId="3" fontId="9" fillId="2" borderId="0" xfId="0" applyNumberFormat="1" applyFont="1" applyFill="1"/>
    <xf numFmtId="0" fontId="0" fillId="4" borderId="8" xfId="0" applyFill="1" applyBorder="1"/>
    <xf numFmtId="0" fontId="0" fillId="4" borderId="14" xfId="0" applyFill="1" applyBorder="1" applyAlignment="1">
      <alignment horizontal="center"/>
    </xf>
    <xf numFmtId="0" fontId="2" fillId="2" borderId="0" xfId="3" applyFill="1" applyAlignment="1">
      <alignment horizontal="centerContinuous"/>
    </xf>
    <xf numFmtId="0" fontId="2" fillId="2" borderId="0" xfId="3" applyFill="1"/>
    <xf numFmtId="0" fontId="2" fillId="2" borderId="0" xfId="3" applyFill="1" applyAlignment="1">
      <alignment horizontal="right"/>
    </xf>
    <xf numFmtId="0" fontId="2" fillId="2" borderId="1" xfId="3" applyFill="1" applyBorder="1"/>
    <xf numFmtId="0" fontId="2" fillId="2" borderId="1" xfId="3" applyFill="1" applyBorder="1" applyAlignment="1">
      <alignment horizontal="center"/>
    </xf>
    <xf numFmtId="0" fontId="2" fillId="2" borderId="2" xfId="3" applyFill="1" applyBorder="1"/>
    <xf numFmtId="0" fontId="2" fillId="2" borderId="3" xfId="3" applyFill="1" applyBorder="1"/>
    <xf numFmtId="0" fontId="2" fillId="2" borderId="4" xfId="3" applyFill="1" applyBorder="1"/>
    <xf numFmtId="0" fontId="2" fillId="2" borderId="2" xfId="3" applyFill="1" applyBorder="1" applyAlignment="1">
      <alignment horizontal="centerContinuous"/>
    </xf>
    <xf numFmtId="0" fontId="2" fillId="2" borderId="4" xfId="3" applyFill="1" applyBorder="1" applyAlignment="1">
      <alignment horizontal="centerContinuous"/>
    </xf>
    <xf numFmtId="0" fontId="2" fillId="2" borderId="5" xfId="3" applyFill="1" applyBorder="1" applyAlignment="1">
      <alignment horizontal="center"/>
    </xf>
    <xf numFmtId="0" fontId="2" fillId="2" borderId="4" xfId="3" applyFill="1" applyBorder="1" applyAlignment="1">
      <alignment horizontal="center"/>
    </xf>
    <xf numFmtId="0" fontId="2" fillId="2" borderId="6" xfId="3" applyFill="1" applyBorder="1" applyAlignment="1">
      <alignment horizontal="centerContinuous"/>
    </xf>
    <xf numFmtId="0" fontId="2" fillId="2" borderId="8" xfId="3" applyFill="1" applyBorder="1" applyAlignment="1">
      <alignment horizontal="centerContinuous"/>
    </xf>
    <xf numFmtId="0" fontId="2" fillId="2" borderId="5" xfId="3" applyFill="1" applyBorder="1" applyAlignment="1">
      <alignment horizontal="centerContinuous"/>
    </xf>
    <xf numFmtId="0" fontId="2" fillId="2" borderId="9" xfId="3" applyFill="1" applyBorder="1"/>
    <xf numFmtId="0" fontId="2" fillId="2" borderId="10" xfId="3" applyFill="1" applyBorder="1"/>
    <xf numFmtId="0" fontId="2" fillId="2" borderId="9" xfId="3" applyFill="1" applyBorder="1" applyAlignment="1">
      <alignment horizontal="centerContinuous"/>
    </xf>
    <xf numFmtId="0" fontId="2" fillId="2" borderId="10" xfId="3" applyFill="1" applyBorder="1" applyAlignment="1">
      <alignment horizontal="centerContinuous"/>
    </xf>
    <xf numFmtId="0" fontId="2" fillId="2" borderId="11" xfId="3" applyFill="1" applyBorder="1" applyAlignment="1">
      <alignment horizontal="center"/>
    </xf>
    <xf numFmtId="0" fontId="2" fillId="2" borderId="12" xfId="3" applyFill="1" applyBorder="1" applyAlignment="1">
      <alignment horizontal="centerContinuous"/>
    </xf>
    <xf numFmtId="0" fontId="2" fillId="2" borderId="13" xfId="3" applyFill="1" applyBorder="1" applyAlignment="1">
      <alignment horizontal="centerContinuous"/>
    </xf>
    <xf numFmtId="0" fontId="2" fillId="2" borderId="15" xfId="3" quotePrefix="1" applyFill="1" applyBorder="1" applyAlignment="1">
      <alignment horizontal="center"/>
    </xf>
    <xf numFmtId="0" fontId="2" fillId="2" borderId="12" xfId="3" applyFill="1" applyBorder="1"/>
    <xf numFmtId="0" fontId="2" fillId="2" borderId="13" xfId="3" applyFill="1" applyBorder="1"/>
    <xf numFmtId="0" fontId="2" fillId="2" borderId="14" xfId="3" applyFill="1" applyBorder="1" applyAlignment="1">
      <alignment horizontal="center"/>
    </xf>
    <xf numFmtId="0" fontId="2" fillId="2" borderId="10" xfId="3" applyFill="1" applyBorder="1" applyAlignment="1">
      <alignment horizontal="center"/>
    </xf>
    <xf numFmtId="0" fontId="2" fillId="2" borderId="2" xfId="3" applyFill="1" applyBorder="1" applyAlignment="1">
      <alignment horizontal="center"/>
    </xf>
    <xf numFmtId="3" fontId="2" fillId="2" borderId="11" xfId="3" applyNumberFormat="1" applyFill="1" applyBorder="1" applyAlignment="1">
      <alignment horizontal="center"/>
    </xf>
    <xf numFmtId="0" fontId="2" fillId="2" borderId="15" xfId="3" applyFill="1" applyBorder="1" applyAlignment="1">
      <alignment horizontal="center"/>
    </xf>
    <xf numFmtId="3" fontId="2" fillId="2" borderId="12" xfId="3" applyNumberFormat="1" applyFill="1" applyBorder="1"/>
    <xf numFmtId="3" fontId="2" fillId="2" borderId="13" xfId="3" applyNumberFormat="1" applyFill="1" applyBorder="1"/>
    <xf numFmtId="3" fontId="2" fillId="2" borderId="15" xfId="3" applyNumberFormat="1" applyFill="1" applyBorder="1"/>
    <xf numFmtId="3" fontId="2" fillId="2" borderId="9" xfId="3" applyNumberFormat="1" applyFill="1" applyBorder="1"/>
    <xf numFmtId="3" fontId="2" fillId="2" borderId="10" xfId="3" applyNumberFormat="1" applyFill="1" applyBorder="1"/>
    <xf numFmtId="3" fontId="2" fillId="2" borderId="11" xfId="3" applyNumberFormat="1" applyFill="1" applyBorder="1"/>
    <xf numFmtId="3" fontId="9" fillId="2" borderId="13" xfId="3" applyNumberFormat="1" applyFont="1" applyFill="1" applyBorder="1"/>
    <xf numFmtId="0" fontId="7" fillId="4" borderId="6" xfId="3" applyFont="1" applyFill="1" applyBorder="1"/>
    <xf numFmtId="0" fontId="7" fillId="4" borderId="8" xfId="3" applyFont="1" applyFill="1" applyBorder="1"/>
    <xf numFmtId="0" fontId="2" fillId="4" borderId="14" xfId="3" applyFill="1" applyBorder="1" applyAlignment="1">
      <alignment horizontal="center"/>
    </xf>
    <xf numFmtId="3" fontId="7" fillId="4" borderId="12" xfId="3" applyNumberFormat="1" applyFont="1" applyFill="1" applyBorder="1"/>
    <xf numFmtId="3" fontId="7" fillId="4" borderId="13" xfId="3" applyNumberFormat="1" applyFont="1" applyFill="1" applyBorder="1"/>
    <xf numFmtId="0" fontId="7" fillId="2" borderId="0" xfId="3" applyFont="1" applyFill="1"/>
    <xf numFmtId="0" fontId="0" fillId="2" borderId="3" xfId="0" applyFill="1" applyBorder="1" applyAlignment="1">
      <alignment horizontal="centerContinuous"/>
    </xf>
    <xf numFmtId="0" fontId="0" fillId="2" borderId="0" xfId="0" applyFill="1" applyAlignment="1">
      <alignment horizontal="center"/>
    </xf>
    <xf numFmtId="0" fontId="9" fillId="2" borderId="10" xfId="0" applyFont="1" applyFill="1" applyBorder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0" fillId="2" borderId="12" xfId="0" quotePrefix="1" applyFill="1" applyBorder="1" applyAlignment="1">
      <alignment horizontal="centerContinuous"/>
    </xf>
    <xf numFmtId="0" fontId="9" fillId="2" borderId="13" xfId="0" applyFont="1" applyFill="1" applyBorder="1" applyAlignment="1">
      <alignment horizontal="centerContinuous"/>
    </xf>
    <xf numFmtId="0" fontId="9" fillId="2" borderId="8" xfId="0" applyFont="1" applyFill="1" applyBorder="1" applyAlignment="1">
      <alignment horizontal="centerContinuous"/>
    </xf>
    <xf numFmtId="0" fontId="9" fillId="2" borderId="4" xfId="0" applyFont="1" applyFill="1" applyBorder="1"/>
    <xf numFmtId="3" fontId="0" fillId="2" borderId="1" xfId="0" applyNumberFormat="1" applyFill="1" applyBorder="1"/>
    <xf numFmtId="0" fontId="9" fillId="2" borderId="13" xfId="0" applyFont="1" applyFill="1" applyBorder="1"/>
    <xf numFmtId="0" fontId="9" fillId="2" borderId="10" xfId="0" applyFont="1" applyFill="1" applyBorder="1"/>
    <xf numFmtId="3" fontId="0" fillId="2" borderId="2" xfId="0" applyNumberFormat="1" applyFill="1" applyBorder="1"/>
    <xf numFmtId="0" fontId="0" fillId="2" borderId="11" xfId="0" quotePrefix="1" applyFill="1" applyBorder="1" applyAlignment="1">
      <alignment horizontal="center"/>
    </xf>
    <xf numFmtId="0" fontId="7" fillId="4" borderId="7" xfId="0" applyFont="1" applyFill="1" applyBorder="1"/>
    <xf numFmtId="0" fontId="0" fillId="2" borderId="13" xfId="0" applyFill="1" applyBorder="1" applyAlignment="1">
      <alignment horizontal="center"/>
    </xf>
    <xf numFmtId="166" fontId="0" fillId="2" borderId="13" xfId="0" applyNumberFormat="1" applyFill="1" applyBorder="1"/>
    <xf numFmtId="3" fontId="9" fillId="2" borderId="13" xfId="0" applyNumberFormat="1" applyFont="1" applyFill="1" applyBorder="1" applyAlignment="1">
      <alignment horizontal="right"/>
    </xf>
    <xf numFmtId="3" fontId="9" fillId="2" borderId="8" xfId="0" applyNumberFormat="1" applyFont="1" applyFill="1" applyBorder="1" applyAlignment="1">
      <alignment horizontal="right"/>
    </xf>
    <xf numFmtId="3" fontId="0" fillId="2" borderId="8" xfId="0" applyNumberFormat="1" applyFill="1" applyBorder="1"/>
    <xf numFmtId="166" fontId="0" fillId="2" borderId="10" xfId="0" applyNumberFormat="1" applyFill="1" applyBorder="1"/>
    <xf numFmtId="3" fontId="0" fillId="2" borderId="4" xfId="0" applyNumberFormat="1" applyFill="1" applyBorder="1"/>
    <xf numFmtId="0" fontId="0" fillId="2" borderId="8" xfId="0" applyFill="1" applyBorder="1"/>
    <xf numFmtId="0" fontId="2" fillId="4" borderId="8" xfId="0" applyFont="1" applyFill="1" applyBorder="1"/>
    <xf numFmtId="3" fontId="7" fillId="4" borderId="7" xfId="0" applyNumberFormat="1" applyFont="1" applyFill="1" applyBorder="1"/>
    <xf numFmtId="0" fontId="2" fillId="2" borderId="0" xfId="4" applyFill="1" applyAlignment="1">
      <alignment horizontal="centerContinuous"/>
    </xf>
    <xf numFmtId="0" fontId="2" fillId="2" borderId="0" xfId="4" applyFill="1"/>
    <xf numFmtId="0" fontId="2" fillId="2" borderId="0" xfId="4" applyFill="1" applyAlignment="1">
      <alignment horizontal="right"/>
    </xf>
    <xf numFmtId="0" fontId="2" fillId="2" borderId="1" xfId="4" applyFill="1" applyBorder="1"/>
    <xf numFmtId="0" fontId="2" fillId="2" borderId="1" xfId="4" applyFill="1" applyBorder="1" applyAlignment="1">
      <alignment horizontal="center"/>
    </xf>
    <xf numFmtId="0" fontId="2" fillId="2" borderId="2" xfId="4" applyFill="1" applyBorder="1"/>
    <xf numFmtId="0" fontId="2" fillId="2" borderId="3" xfId="4" applyFill="1" applyBorder="1"/>
    <xf numFmtId="0" fontId="2" fillId="2" borderId="4" xfId="4" applyFill="1" applyBorder="1"/>
    <xf numFmtId="0" fontId="2" fillId="2" borderId="2" xfId="4" applyFill="1" applyBorder="1" applyAlignment="1">
      <alignment horizontal="centerContinuous"/>
    </xf>
    <xf numFmtId="0" fontId="2" fillId="2" borderId="6" xfId="4" applyFill="1" applyBorder="1" applyAlignment="1">
      <alignment horizontal="centerContinuous"/>
    </xf>
    <xf numFmtId="0" fontId="2" fillId="2" borderId="7" xfId="4" applyFill="1" applyBorder="1" applyAlignment="1">
      <alignment horizontal="centerContinuous"/>
    </xf>
    <xf numFmtId="0" fontId="2" fillId="2" borderId="8" xfId="4" applyFill="1" applyBorder="1" applyAlignment="1">
      <alignment horizontal="centerContinuous"/>
    </xf>
    <xf numFmtId="0" fontId="2" fillId="2" borderId="3" xfId="4" applyFill="1" applyBorder="1" applyAlignment="1">
      <alignment horizontal="centerContinuous"/>
    </xf>
    <xf numFmtId="0" fontId="2" fillId="2" borderId="5" xfId="4" applyFill="1" applyBorder="1" applyAlignment="1">
      <alignment horizontal="center"/>
    </xf>
    <xf numFmtId="0" fontId="2" fillId="2" borderId="9" xfId="4" applyFill="1" applyBorder="1"/>
    <xf numFmtId="0" fontId="2" fillId="2" borderId="10" xfId="4" applyFill="1" applyBorder="1"/>
    <xf numFmtId="0" fontId="2" fillId="2" borderId="9" xfId="4" applyFill="1" applyBorder="1" applyAlignment="1">
      <alignment horizontal="centerContinuous"/>
    </xf>
    <xf numFmtId="0" fontId="2" fillId="2" borderId="11" xfId="4" applyFill="1" applyBorder="1" applyAlignment="1">
      <alignment horizontal="center"/>
    </xf>
    <xf numFmtId="0" fontId="2" fillId="2" borderId="0" xfId="4" applyFill="1" applyAlignment="1">
      <alignment horizontal="center"/>
    </xf>
    <xf numFmtId="0" fontId="9" fillId="2" borderId="10" xfId="4" applyFont="1" applyFill="1" applyBorder="1" applyAlignment="1">
      <alignment horizontal="centerContinuous"/>
    </xf>
    <xf numFmtId="0" fontId="2" fillId="2" borderId="12" xfId="4" applyFill="1" applyBorder="1" applyAlignment="1">
      <alignment horizontal="centerContinuous"/>
    </xf>
    <xf numFmtId="0" fontId="2" fillId="2" borderId="1" xfId="4" applyFill="1" applyBorder="1" applyAlignment="1">
      <alignment horizontal="centerContinuous"/>
    </xf>
    <xf numFmtId="0" fontId="2" fillId="2" borderId="12" xfId="4" quotePrefix="1" applyFill="1" applyBorder="1" applyAlignment="1">
      <alignment horizontal="centerContinuous"/>
    </xf>
    <xf numFmtId="0" fontId="9" fillId="2" borderId="13" xfId="4" applyFont="1" applyFill="1" applyBorder="1" applyAlignment="1">
      <alignment horizontal="centerContinuous"/>
    </xf>
    <xf numFmtId="0" fontId="2" fillId="2" borderId="12" xfId="4" applyFill="1" applyBorder="1"/>
    <xf numFmtId="0" fontId="2" fillId="2" borderId="13" xfId="4" applyFill="1" applyBorder="1"/>
    <xf numFmtId="0" fontId="2" fillId="2" borderId="14" xfId="4" applyFill="1" applyBorder="1" applyAlignment="1">
      <alignment horizontal="center"/>
    </xf>
    <xf numFmtId="0" fontId="9" fillId="2" borderId="8" xfId="4" applyFont="1" applyFill="1" applyBorder="1" applyAlignment="1">
      <alignment horizontal="centerContinuous"/>
    </xf>
    <xf numFmtId="0" fontId="2" fillId="2" borderId="10" xfId="4" applyFill="1" applyBorder="1" applyAlignment="1">
      <alignment horizontal="center"/>
    </xf>
    <xf numFmtId="0" fontId="2" fillId="2" borderId="2" xfId="4" applyFill="1" applyBorder="1" applyAlignment="1">
      <alignment horizontal="center"/>
    </xf>
    <xf numFmtId="0" fontId="2" fillId="2" borderId="9" xfId="4" applyFill="1" applyBorder="1" applyAlignment="1">
      <alignment horizontal="center"/>
    </xf>
    <xf numFmtId="0" fontId="9" fillId="2" borderId="4" xfId="4" applyFont="1" applyFill="1" applyBorder="1"/>
    <xf numFmtId="0" fontId="2" fillId="2" borderId="15" xfId="4" applyFill="1" applyBorder="1" applyAlignment="1">
      <alignment horizontal="center"/>
    </xf>
    <xf numFmtId="3" fontId="2" fillId="2" borderId="12" xfId="4" applyNumberFormat="1" applyFill="1" applyBorder="1"/>
    <xf numFmtId="0" fontId="9" fillId="2" borderId="13" xfId="4" applyFont="1" applyFill="1" applyBorder="1"/>
    <xf numFmtId="0" fontId="9" fillId="2" borderId="10" xfId="4" applyFont="1" applyFill="1" applyBorder="1"/>
    <xf numFmtId="0" fontId="7" fillId="4" borderId="6" xfId="4" applyFont="1" applyFill="1" applyBorder="1"/>
    <xf numFmtId="0" fontId="2" fillId="4" borderId="8" xfId="4" applyFill="1" applyBorder="1"/>
    <xf numFmtId="0" fontId="2" fillId="4" borderId="14" xfId="4" applyFill="1" applyBorder="1" applyAlignment="1">
      <alignment horizontal="center"/>
    </xf>
    <xf numFmtId="3" fontId="7" fillId="4" borderId="12" xfId="4" applyNumberFormat="1" applyFont="1" applyFill="1" applyBorder="1"/>
    <xf numFmtId="0" fontId="7" fillId="4" borderId="13" xfId="4" applyFont="1" applyFill="1" applyBorder="1"/>
    <xf numFmtId="3" fontId="2" fillId="2" borderId="2" xfId="4" applyNumberFormat="1" applyFill="1" applyBorder="1"/>
    <xf numFmtId="0" fontId="2" fillId="2" borderId="11" xfId="4" quotePrefix="1" applyFill="1" applyBorder="1" applyAlignment="1">
      <alignment horizontal="center"/>
    </xf>
    <xf numFmtId="0" fontId="9" fillId="2" borderId="0" xfId="4" applyFont="1" applyFill="1"/>
    <xf numFmtId="0" fontId="7" fillId="4" borderId="15" xfId="4" quotePrefix="1" applyFont="1" applyFill="1" applyBorder="1" applyAlignment="1">
      <alignment horizontal="center"/>
    </xf>
    <xf numFmtId="0" fontId="7" fillId="4" borderId="7" xfId="4" applyFont="1" applyFill="1" applyBorder="1"/>
    <xf numFmtId="0" fontId="7" fillId="4" borderId="8" xfId="4" applyFont="1" applyFill="1" applyBorder="1"/>
    <xf numFmtId="0" fontId="2" fillId="2" borderId="0" xfId="5" applyFill="1" applyAlignment="1">
      <alignment horizontal="centerContinuous"/>
    </xf>
    <xf numFmtId="0" fontId="2" fillId="2" borderId="0" xfId="5" applyFill="1"/>
    <xf numFmtId="0" fontId="2" fillId="2" borderId="0" xfId="5" applyFill="1" applyAlignment="1">
      <alignment horizontal="right"/>
    </xf>
    <xf numFmtId="0" fontId="2" fillId="2" borderId="1" xfId="5" applyFill="1" applyBorder="1"/>
    <xf numFmtId="0" fontId="2" fillId="2" borderId="1" xfId="5" applyFill="1" applyBorder="1" applyAlignment="1">
      <alignment horizontal="center"/>
    </xf>
    <xf numFmtId="0" fontId="2" fillId="2" borderId="2" xfId="5" applyFill="1" applyBorder="1"/>
    <xf numFmtId="0" fontId="2" fillId="2" borderId="4" xfId="5" applyFill="1" applyBorder="1"/>
    <xf numFmtId="0" fontId="2" fillId="2" borderId="2" xfId="5" applyFill="1" applyBorder="1" applyAlignment="1">
      <alignment horizontal="centerContinuous"/>
    </xf>
    <xf numFmtId="0" fontId="2" fillId="2" borderId="5" xfId="5" applyFill="1" applyBorder="1" applyAlignment="1">
      <alignment horizontal="center"/>
    </xf>
    <xf numFmtId="0" fontId="2" fillId="2" borderId="5" xfId="5" applyFill="1" applyBorder="1" applyAlignment="1">
      <alignment horizontal="centerContinuous"/>
    </xf>
    <xf numFmtId="0" fontId="2" fillId="2" borderId="9" xfId="5" applyFill="1" applyBorder="1"/>
    <xf numFmtId="0" fontId="2" fillId="2" borderId="10" xfId="5" applyFill="1" applyBorder="1"/>
    <xf numFmtId="0" fontId="2" fillId="2" borderId="9" xfId="5" applyFill="1" applyBorder="1" applyAlignment="1">
      <alignment horizontal="centerContinuous"/>
    </xf>
    <xf numFmtId="0" fontId="2" fillId="2" borderId="11" xfId="5" applyFill="1" applyBorder="1" applyAlignment="1">
      <alignment horizontal="center"/>
    </xf>
    <xf numFmtId="0" fontId="2" fillId="2" borderId="10" xfId="5" applyFill="1" applyBorder="1" applyAlignment="1">
      <alignment horizontal="center"/>
    </xf>
    <xf numFmtId="0" fontId="2" fillId="2" borderId="15" xfId="5" applyFill="1" applyBorder="1" applyAlignment="1">
      <alignment horizontal="center"/>
    </xf>
    <xf numFmtId="0" fontId="2" fillId="2" borderId="12" xfId="5" applyFill="1" applyBorder="1"/>
    <xf numFmtId="0" fontId="2" fillId="2" borderId="13" xfId="5" applyFill="1" applyBorder="1"/>
    <xf numFmtId="0" fontId="2" fillId="2" borderId="6" xfId="5" applyFill="1" applyBorder="1" applyAlignment="1">
      <alignment horizontal="centerContinuous"/>
    </xf>
    <xf numFmtId="0" fontId="2" fillId="2" borderId="14" xfId="5" applyFill="1" applyBorder="1" applyAlignment="1">
      <alignment horizontal="center"/>
    </xf>
    <xf numFmtId="0" fontId="2" fillId="2" borderId="2" xfId="5" applyFill="1" applyBorder="1" applyAlignment="1">
      <alignment horizontal="center"/>
    </xf>
    <xf numFmtId="0" fontId="7" fillId="4" borderId="6" xfId="5" applyFont="1" applyFill="1" applyBorder="1"/>
    <xf numFmtId="0" fontId="2" fillId="4" borderId="8" xfId="5" applyFill="1" applyBorder="1"/>
    <xf numFmtId="0" fontId="2" fillId="4" borderId="14" xfId="5" applyFill="1" applyBorder="1" applyAlignment="1">
      <alignment horizontal="center"/>
    </xf>
    <xf numFmtId="17" fontId="6" fillId="2" borderId="0" xfId="0" applyNumberFormat="1" applyFont="1" applyFill="1" applyAlignment="1">
      <alignment horizontal="centerContinuous"/>
    </xf>
    <xf numFmtId="0" fontId="0" fillId="2" borderId="3" xfId="0" applyFill="1" applyBorder="1" applyAlignment="1">
      <alignment horizontal="right"/>
    </xf>
    <xf numFmtId="0" fontId="0" fillId="2" borderId="10" xfId="0" quotePrefix="1" applyFill="1" applyBorder="1" applyAlignment="1">
      <alignment horizontal="center"/>
    </xf>
    <xf numFmtId="3" fontId="0" fillId="2" borderId="15" xfId="0" applyNumberFormat="1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3" fontId="0" fillId="2" borderId="5" xfId="0" applyNumberFormat="1" applyFill="1" applyBorder="1" applyAlignment="1">
      <alignment horizontal="right"/>
    </xf>
    <xf numFmtId="3" fontId="0" fillId="2" borderId="14" xfId="0" applyNumberFormat="1" applyFill="1" applyBorder="1" applyAlignment="1">
      <alignment horizontal="right"/>
    </xf>
    <xf numFmtId="0" fontId="0" fillId="2" borderId="5" xfId="0" applyFill="1" applyBorder="1"/>
    <xf numFmtId="0" fontId="0" fillId="2" borderId="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3" fontId="0" fillId="2" borderId="12" xfId="0" applyNumberFormat="1" applyFill="1" applyBorder="1" applyAlignment="1">
      <alignment horizontal="right"/>
    </xf>
    <xf numFmtId="0" fontId="0" fillId="4" borderId="7" xfId="0" applyFill="1" applyBorder="1"/>
    <xf numFmtId="3" fontId="7" fillId="4" borderId="12" xfId="0" applyNumberFormat="1" applyFont="1" applyFill="1" applyBorder="1" applyAlignment="1">
      <alignment horizontal="right"/>
    </xf>
    <xf numFmtId="3" fontId="7" fillId="4" borderId="15" xfId="0" applyNumberFormat="1" applyFont="1" applyFill="1" applyBorder="1" applyAlignment="1">
      <alignment horizontal="right"/>
    </xf>
    <xf numFmtId="0" fontId="0" fillId="2" borderId="11" xfId="0" applyFill="1" applyBorder="1" applyAlignment="1">
      <alignment horizontal="centerContinuous"/>
    </xf>
    <xf numFmtId="0" fontId="0" fillId="2" borderId="15" xfId="0" applyFill="1" applyBorder="1" applyAlignment="1">
      <alignment horizontal="centerContinuous"/>
    </xf>
    <xf numFmtId="0" fontId="0" fillId="2" borderId="7" xfId="0" applyFill="1" applyBorder="1"/>
    <xf numFmtId="0" fontId="0" fillId="2" borderId="11" xfId="0" applyFill="1" applyBorder="1" applyAlignment="1">
      <alignment horizontal="right"/>
    </xf>
    <xf numFmtId="0" fontId="0" fillId="2" borderId="6" xfId="0" applyFill="1" applyBorder="1"/>
    <xf numFmtId="0" fontId="0" fillId="2" borderId="5" xfId="0" quotePrefix="1" applyFill="1" applyBorder="1" applyAlignment="1">
      <alignment horizontal="center"/>
    </xf>
    <xf numFmtId="3" fontId="0" fillId="2" borderId="5" xfId="0" applyNumberFormat="1" applyFill="1" applyBorder="1"/>
    <xf numFmtId="3" fontId="0" fillId="2" borderId="14" xfId="0" applyNumberFormat="1" applyFill="1" applyBorder="1"/>
    <xf numFmtId="3" fontId="0" fillId="2" borderId="6" xfId="0" applyNumberFormat="1" applyFill="1" applyBorder="1" applyAlignment="1">
      <alignment horizontal="centerContinuous"/>
    </xf>
    <xf numFmtId="3" fontId="0" fillId="2" borderId="8" xfId="0" applyNumberFormat="1" applyFill="1" applyBorder="1" applyAlignment="1">
      <alignment horizontal="centerContinuous"/>
    </xf>
    <xf numFmtId="0" fontId="0" fillId="2" borderId="11" xfId="0" applyFill="1" applyBorder="1"/>
    <xf numFmtId="0" fontId="0" fillId="2" borderId="15" xfId="0" applyFill="1" applyBorder="1"/>
    <xf numFmtId="0" fontId="7" fillId="4" borderId="5" xfId="0" quotePrefix="1" applyFont="1" applyFill="1" applyBorder="1" applyAlignment="1">
      <alignment horizontal="center"/>
    </xf>
    <xf numFmtId="0" fontId="0" fillId="2" borderId="14" xfId="0" quotePrefix="1" applyFill="1" applyBorder="1" applyAlignment="1">
      <alignment horizontal="center"/>
    </xf>
    <xf numFmtId="0" fontId="0" fillId="4" borderId="14" xfId="0" quotePrefix="1" applyFill="1" applyBorder="1" applyAlignment="1">
      <alignment horizontal="center"/>
    </xf>
    <xf numFmtId="0" fontId="0" fillId="2" borderId="0" xfId="0" quotePrefix="1" applyFill="1"/>
    <xf numFmtId="0" fontId="0" fillId="2" borderId="3" xfId="0" quotePrefix="1" applyFill="1" applyBorder="1"/>
    <xf numFmtId="3" fontId="0" fillId="2" borderId="0" xfId="0" applyNumberFormat="1" applyFill="1" applyAlignment="1">
      <alignment horizontal="right"/>
    </xf>
    <xf numFmtId="3" fontId="2" fillId="2" borderId="0" xfId="2" applyNumberFormat="1" applyFill="1" applyAlignment="1">
      <alignment horizontal="centerContinuous"/>
    </xf>
    <xf numFmtId="0" fontId="2" fillId="2" borderId="0" xfId="2" applyFill="1" applyAlignment="1">
      <alignment horizontal="centerContinuous"/>
    </xf>
    <xf numFmtId="0" fontId="1" fillId="2" borderId="0" xfId="2" applyFont="1" applyFill="1" applyAlignment="1">
      <alignment horizontal="centerContinuous"/>
    </xf>
    <xf numFmtId="0" fontId="2" fillId="2" borderId="0" xfId="2" applyFill="1"/>
    <xf numFmtId="3" fontId="2" fillId="2" borderId="0" xfId="2" applyNumberFormat="1" applyFill="1"/>
    <xf numFmtId="165" fontId="8" fillId="2" borderId="0" xfId="2" quotePrefix="1" applyNumberFormat="1" applyFont="1" applyFill="1" applyAlignment="1">
      <alignment horizontal="center"/>
    </xf>
    <xf numFmtId="0" fontId="1" fillId="2" borderId="0" xfId="2" applyFont="1" applyFill="1" applyAlignment="1">
      <alignment horizontal="center"/>
    </xf>
    <xf numFmtId="0" fontId="2" fillId="2" borderId="0" xfId="2" applyFill="1" applyAlignment="1">
      <alignment horizontal="right"/>
    </xf>
    <xf numFmtId="0" fontId="2" fillId="2" borderId="1" xfId="2" applyFill="1" applyBorder="1"/>
    <xf numFmtId="0" fontId="2" fillId="2" borderId="1" xfId="2" applyFill="1" applyBorder="1" applyAlignment="1">
      <alignment horizontal="center"/>
    </xf>
    <xf numFmtId="0" fontId="2" fillId="2" borderId="2" xfId="2" applyFill="1" applyBorder="1"/>
    <xf numFmtId="0" fontId="2" fillId="2" borderId="4" xfId="2" applyFill="1" applyBorder="1"/>
    <xf numFmtId="0" fontId="2" fillId="2" borderId="5" xfId="2" applyFill="1" applyBorder="1" applyAlignment="1">
      <alignment horizontal="center"/>
    </xf>
    <xf numFmtId="0" fontId="2" fillId="2" borderId="5" xfId="2" applyFill="1" applyBorder="1"/>
    <xf numFmtId="0" fontId="2" fillId="2" borderId="9" xfId="2" applyFill="1" applyBorder="1"/>
    <xf numFmtId="0" fontId="2" fillId="2" borderId="10" xfId="2" applyFill="1" applyBorder="1"/>
    <xf numFmtId="0" fontId="2" fillId="2" borderId="11" xfId="2" applyFill="1" applyBorder="1" applyAlignment="1">
      <alignment horizontal="center"/>
    </xf>
    <xf numFmtId="0" fontId="2" fillId="2" borderId="15" xfId="2" applyFill="1" applyBorder="1" applyAlignment="1">
      <alignment horizontal="center"/>
    </xf>
    <xf numFmtId="0" fontId="2" fillId="2" borderId="12" xfId="2" applyFill="1" applyBorder="1"/>
    <xf numFmtId="0" fontId="2" fillId="2" borderId="13" xfId="2" applyFill="1" applyBorder="1"/>
    <xf numFmtId="0" fontId="2" fillId="2" borderId="15" xfId="2" quotePrefix="1" applyFill="1" applyBorder="1" applyAlignment="1">
      <alignment horizontal="center"/>
    </xf>
    <xf numFmtId="0" fontId="2" fillId="2" borderId="14" xfId="2" applyFill="1" applyBorder="1" applyAlignment="1">
      <alignment horizontal="center"/>
    </xf>
    <xf numFmtId="0" fontId="2" fillId="2" borderId="5" xfId="2" quotePrefix="1" applyFill="1" applyBorder="1" applyAlignment="1">
      <alignment horizontal="center"/>
    </xf>
    <xf numFmtId="3" fontId="2" fillId="2" borderId="11" xfId="2" applyNumberFormat="1" applyFill="1" applyBorder="1"/>
    <xf numFmtId="3" fontId="2" fillId="2" borderId="5" xfId="2" applyNumberFormat="1" applyFill="1" applyBorder="1"/>
    <xf numFmtId="3" fontId="2" fillId="2" borderId="15" xfId="2" applyNumberFormat="1" applyFill="1" applyBorder="1"/>
    <xf numFmtId="3" fontId="2" fillId="2" borderId="14" xfId="2" applyNumberFormat="1" applyFill="1" applyBorder="1"/>
    <xf numFmtId="0" fontId="2" fillId="2" borderId="15" xfId="2" applyFill="1" applyBorder="1" applyAlignment="1">
      <alignment horizontal="centerContinuous"/>
    </xf>
    <xf numFmtId="0" fontId="2" fillId="2" borderId="11" xfId="2" quotePrefix="1" applyFill="1" applyBorder="1" applyAlignment="1">
      <alignment horizontal="center"/>
    </xf>
    <xf numFmtId="3" fontId="2" fillId="2" borderId="6" xfId="2" applyNumberFormat="1" applyFill="1" applyBorder="1" applyAlignment="1">
      <alignment horizontal="centerContinuous"/>
    </xf>
    <xf numFmtId="3" fontId="2" fillId="2" borderId="8" xfId="2" applyNumberFormat="1" applyFill="1" applyBorder="1" applyAlignment="1">
      <alignment horizontal="centerContinuous"/>
    </xf>
    <xf numFmtId="0" fontId="2" fillId="2" borderId="11" xfId="2" applyFill="1" applyBorder="1"/>
    <xf numFmtId="0" fontId="2" fillId="2" borderId="15" xfId="2" applyFill="1" applyBorder="1"/>
    <xf numFmtId="0" fontId="2" fillId="2" borderId="6" xfId="2" applyFill="1" applyBorder="1"/>
    <xf numFmtId="0" fontId="7" fillId="4" borderId="5" xfId="2" quotePrefix="1" applyFont="1" applyFill="1" applyBorder="1" applyAlignment="1">
      <alignment horizontal="center"/>
    </xf>
    <xf numFmtId="0" fontId="7" fillId="4" borderId="6" xfId="2" applyFont="1" applyFill="1" applyBorder="1"/>
    <xf numFmtId="0" fontId="7" fillId="4" borderId="14" xfId="2" quotePrefix="1" applyFont="1" applyFill="1" applyBorder="1" applyAlignment="1">
      <alignment horizontal="center"/>
    </xf>
    <xf numFmtId="3" fontId="7" fillId="4" borderId="14" xfId="2" applyNumberFormat="1" applyFont="1" applyFill="1" applyBorder="1"/>
    <xf numFmtId="0" fontId="2" fillId="2" borderId="14" xfId="2" quotePrefix="1" applyFill="1" applyBorder="1" applyAlignment="1">
      <alignment horizontal="center"/>
    </xf>
    <xf numFmtId="0" fontId="2" fillId="4" borderId="14" xfId="2" quotePrefix="1" applyFill="1" applyBorder="1" applyAlignment="1">
      <alignment horizontal="center"/>
    </xf>
    <xf numFmtId="166" fontId="0" fillId="2" borderId="0" xfId="0" applyNumberFormat="1" applyFill="1"/>
    <xf numFmtId="165" fontId="6" fillId="2" borderId="0" xfId="0" quotePrefix="1" applyNumberFormat="1" applyFont="1" applyFill="1" applyAlignment="1">
      <alignment horizontal="centerContinuous"/>
    </xf>
    <xf numFmtId="166" fontId="0" fillId="2" borderId="15" xfId="0" applyNumberFormat="1" applyFill="1" applyBorder="1" applyAlignment="1">
      <alignment horizontal="right"/>
    </xf>
    <xf numFmtId="166" fontId="0" fillId="2" borderId="10" xfId="0" applyNumberFormat="1" applyFill="1" applyBorder="1" applyAlignment="1">
      <alignment horizontal="right"/>
    </xf>
    <xf numFmtId="166" fontId="7" fillId="4" borderId="15" xfId="0" applyNumberFormat="1" applyFont="1" applyFill="1" applyBorder="1" applyAlignment="1">
      <alignment horizontal="right"/>
    </xf>
    <xf numFmtId="3" fontId="2" fillId="0" borderId="15" xfId="0" applyNumberFormat="1" applyFont="1" applyBorder="1"/>
    <xf numFmtId="3" fontId="2" fillId="0" borderId="13" xfId="0" applyNumberFormat="1" applyFont="1" applyBorder="1"/>
    <xf numFmtId="3" fontId="2" fillId="2" borderId="13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4" borderId="5" xfId="0" applyNumberFormat="1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3" fontId="7" fillId="4" borderId="11" xfId="0" applyNumberFormat="1" applyFont="1" applyFill="1" applyBorder="1" applyAlignment="1">
      <alignment horizontal="right"/>
    </xf>
    <xf numFmtId="166" fontId="7" fillId="4" borderId="11" xfId="0" applyNumberFormat="1" applyFont="1" applyFill="1" applyBorder="1" applyAlignment="1">
      <alignment horizontal="right"/>
    </xf>
    <xf numFmtId="3" fontId="2" fillId="4" borderId="15" xfId="0" applyNumberFormat="1" applyFont="1" applyFill="1" applyBorder="1" applyAlignment="1">
      <alignment horizontal="right"/>
    </xf>
    <xf numFmtId="3" fontId="2" fillId="4" borderId="11" xfId="0" applyNumberFormat="1" applyFont="1" applyFill="1" applyBorder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7" fillId="4" borderId="8" xfId="0" applyNumberFormat="1" applyFont="1" applyFill="1" applyBorder="1"/>
    <xf numFmtId="3" fontId="0" fillId="2" borderId="1" xfId="0" applyNumberFormat="1" applyFill="1" applyBorder="1" applyAlignment="1">
      <alignment horizontal="right"/>
    </xf>
    <xf numFmtId="3" fontId="0" fillId="2" borderId="7" xfId="0" applyNumberForma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/>
    </xf>
    <xf numFmtId="166" fontId="7" fillId="4" borderId="13" xfId="0" applyNumberFormat="1" applyFont="1" applyFill="1" applyBorder="1" applyAlignment="1">
      <alignment horizontal="right"/>
    </xf>
    <xf numFmtId="166" fontId="0" fillId="2" borderId="13" xfId="0" applyNumberFormat="1" applyFill="1" applyBorder="1" applyAlignment="1">
      <alignment horizontal="right"/>
    </xf>
    <xf numFmtId="164" fontId="0" fillId="2" borderId="0" xfId="0" applyNumberFormat="1" applyFill="1"/>
    <xf numFmtId="4" fontId="0" fillId="2" borderId="15" xfId="0" applyNumberFormat="1" applyFill="1" applyBorder="1" applyAlignment="1">
      <alignment horizontal="right"/>
    </xf>
    <xf numFmtId="4" fontId="7" fillId="4" borderId="14" xfId="0" applyNumberFormat="1" applyFont="1" applyFill="1" applyBorder="1" applyAlignment="1">
      <alignment horizontal="right"/>
    </xf>
    <xf numFmtId="3" fontId="7" fillId="4" borderId="15" xfId="3" applyNumberFormat="1" applyFont="1" applyFill="1" applyBorder="1"/>
    <xf numFmtId="0" fontId="12" fillId="2" borderId="0" xfId="6" applyFont="1" applyFill="1" applyAlignment="1">
      <alignment horizontal="centerContinuous"/>
    </xf>
    <xf numFmtId="165" fontId="6" fillId="2" borderId="0" xfId="0" applyNumberFormat="1" applyFont="1" applyFill="1" applyAlignment="1">
      <alignment horizontal="centerContinuous"/>
    </xf>
    <xf numFmtId="166" fontId="0" fillId="2" borderId="15" xfId="0" quotePrefix="1" applyNumberFormat="1" applyFill="1" applyBorder="1" applyAlignment="1">
      <alignment horizontal="right"/>
    </xf>
    <xf numFmtId="166" fontId="0" fillId="2" borderId="11" xfId="0" quotePrefix="1" applyNumberFormat="1" applyFill="1" applyBorder="1" applyAlignment="1">
      <alignment horizontal="right"/>
    </xf>
    <xf numFmtId="166" fontId="7" fillId="4" borderId="18" xfId="0" applyNumberFormat="1" applyFont="1" applyFill="1" applyBorder="1" applyAlignment="1">
      <alignment horizontal="right"/>
    </xf>
    <xf numFmtId="166" fontId="7" fillId="4" borderId="14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right"/>
    </xf>
    <xf numFmtId="0" fontId="2" fillId="2" borderId="0" xfId="2" applyFill="1" applyAlignment="1">
      <alignment horizontal="center"/>
    </xf>
    <xf numFmtId="166" fontId="0" fillId="2" borderId="0" xfId="0" applyNumberFormat="1" applyFill="1" applyAlignment="1">
      <alignment horizontal="right"/>
    </xf>
    <xf numFmtId="0" fontId="14" fillId="2" borderId="0" xfId="6" applyFont="1" applyFill="1" applyAlignment="1">
      <alignment horizontal="centerContinuous"/>
    </xf>
    <xf numFmtId="0" fontId="15" fillId="2" borderId="0" xfId="6" applyFont="1" applyFill="1" applyAlignment="1">
      <alignment horizontal="centerContinuous"/>
    </xf>
    <xf numFmtId="0" fontId="16" fillId="2" borderId="0" xfId="6" applyFont="1" applyFill="1" applyAlignment="1">
      <alignment horizontal="centerContinuous"/>
    </xf>
    <xf numFmtId="0" fontId="17" fillId="2" borderId="0" xfId="6" applyFont="1" applyFill="1"/>
    <xf numFmtId="0" fontId="2" fillId="2" borderId="11" xfId="2" applyFill="1" applyBorder="1" applyAlignment="1">
      <alignment horizontal="centerContinuous"/>
    </xf>
    <xf numFmtId="0" fontId="18" fillId="2" borderId="0" xfId="0" applyFont="1" applyFill="1"/>
    <xf numFmtId="0" fontId="18" fillId="0" borderId="0" xfId="0" applyFont="1"/>
    <xf numFmtId="0" fontId="8" fillId="2" borderId="0" xfId="0" applyFont="1" applyFill="1" applyAlignment="1">
      <alignment horizontal="right"/>
    </xf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2" xfId="0" applyFont="1" applyFill="1" applyBorder="1"/>
    <xf numFmtId="0" fontId="18" fillId="2" borderId="3" xfId="0" applyFont="1" applyFill="1" applyBorder="1"/>
    <xf numFmtId="0" fontId="18" fillId="2" borderId="4" xfId="0" applyFont="1" applyFill="1" applyBorder="1"/>
    <xf numFmtId="0" fontId="18" fillId="2" borderId="2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Continuous"/>
    </xf>
    <xf numFmtId="0" fontId="18" fillId="2" borderId="7" xfId="0" applyFont="1" applyFill="1" applyBorder="1" applyAlignment="1">
      <alignment horizontal="centerContinuous"/>
    </xf>
    <xf numFmtId="0" fontId="18" fillId="2" borderId="8" xfId="0" applyFont="1" applyFill="1" applyBorder="1" applyAlignment="1">
      <alignment horizontal="centerContinuous"/>
    </xf>
    <xf numFmtId="0" fontId="18" fillId="2" borderId="9" xfId="0" applyFont="1" applyFill="1" applyBorder="1"/>
    <xf numFmtId="0" fontId="18" fillId="2" borderId="10" xfId="0" applyFont="1" applyFill="1" applyBorder="1"/>
    <xf numFmtId="0" fontId="18" fillId="2" borderId="9" xfId="0" applyFont="1" applyFill="1" applyBorder="1" applyAlignment="1">
      <alignment horizontal="centerContinuous"/>
    </xf>
    <xf numFmtId="0" fontId="18" fillId="2" borderId="11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Continuous"/>
    </xf>
    <xf numFmtId="0" fontId="18" fillId="2" borderId="9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9" fillId="4" borderId="6" xfId="0" applyFont="1" applyFill="1" applyBorder="1"/>
    <xf numFmtId="0" fontId="18" fillId="4" borderId="7" xfId="0" applyFont="1" applyFill="1" applyBorder="1"/>
    <xf numFmtId="0" fontId="18" fillId="4" borderId="8" xfId="0" applyFont="1" applyFill="1" applyBorder="1"/>
    <xf numFmtId="0" fontId="18" fillId="4" borderId="6" xfId="0" applyFont="1" applyFill="1" applyBorder="1" applyAlignment="1">
      <alignment horizontal="center"/>
    </xf>
    <xf numFmtId="0" fontId="18" fillId="4" borderId="14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Continuous"/>
    </xf>
    <xf numFmtId="0" fontId="18" fillId="2" borderId="14" xfId="0" applyFont="1" applyFill="1" applyBorder="1" applyAlignment="1">
      <alignment horizontal="center"/>
    </xf>
    <xf numFmtId="0" fontId="20" fillId="2" borderId="9" xfId="0" applyFont="1" applyFill="1" applyBorder="1"/>
    <xf numFmtId="0" fontId="20" fillId="2" borderId="8" xfId="0" applyFont="1" applyFill="1" applyBorder="1"/>
    <xf numFmtId="0" fontId="18" fillId="2" borderId="15" xfId="0" applyFont="1" applyFill="1" applyBorder="1" applyAlignment="1">
      <alignment horizontal="center"/>
    </xf>
    <xf numFmtId="0" fontId="20" fillId="2" borderId="12" xfId="0" applyFont="1" applyFill="1" applyBorder="1"/>
    <xf numFmtId="0" fontId="20" fillId="2" borderId="13" xfId="0" applyFont="1" applyFill="1" applyBorder="1"/>
    <xf numFmtId="0" fontId="18" fillId="2" borderId="8" xfId="0" applyFont="1" applyFill="1" applyBorder="1"/>
    <xf numFmtId="3" fontId="18" fillId="2" borderId="1" xfId="0" applyNumberFormat="1" applyFont="1" applyFill="1" applyBorder="1" applyAlignment="1">
      <alignment horizontal="right"/>
    </xf>
    <xf numFmtId="0" fontId="20" fillId="2" borderId="0" xfId="0" applyFont="1" applyFill="1"/>
    <xf numFmtId="0" fontId="18" fillId="2" borderId="12" xfId="0" applyFont="1" applyFill="1" applyBorder="1"/>
    <xf numFmtId="0" fontId="20" fillId="2" borderId="0" xfId="0" quotePrefix="1" applyFont="1" applyFill="1"/>
    <xf numFmtId="165" fontId="19" fillId="2" borderId="0" xfId="0" quotePrefix="1" applyNumberFormat="1" applyFont="1" applyFill="1" applyAlignment="1">
      <alignment horizontal="centerContinuous"/>
    </xf>
    <xf numFmtId="0" fontId="18" fillId="2" borderId="0" xfId="0" applyFont="1" applyFill="1" applyAlignment="1">
      <alignment horizontal="centerContinuous"/>
    </xf>
    <xf numFmtId="0" fontId="18" fillId="2" borderId="0" xfId="0" quotePrefix="1" applyFont="1" applyFill="1"/>
    <xf numFmtId="3" fontId="18" fillId="2" borderId="14" xfId="0" applyNumberFormat="1" applyFont="1" applyFill="1" applyBorder="1" applyAlignment="1">
      <alignment horizontal="right"/>
    </xf>
    <xf numFmtId="3" fontId="18" fillId="2" borderId="14" xfId="0" quotePrefix="1" applyNumberFormat="1" applyFont="1" applyFill="1" applyBorder="1" applyAlignment="1">
      <alignment horizontal="right"/>
    </xf>
    <xf numFmtId="0" fontId="25" fillId="2" borderId="0" xfId="6" applyFont="1" applyFill="1"/>
    <xf numFmtId="0" fontId="26" fillId="2" borderId="0" xfId="6" applyFont="1" applyFill="1" applyAlignment="1">
      <alignment horizontal="left"/>
    </xf>
    <xf numFmtId="0" fontId="16" fillId="2" borderId="0" xfId="6" applyFont="1" applyFill="1"/>
    <xf numFmtId="0" fontId="24" fillId="2" borderId="0" xfId="6" applyFont="1" applyFill="1" applyAlignment="1">
      <alignment horizontal="center"/>
    </xf>
    <xf numFmtId="0" fontId="13" fillId="2" borderId="0" xfId="0" applyFont="1" applyFill="1"/>
    <xf numFmtId="3" fontId="13" fillId="2" borderId="0" xfId="0" applyNumberFormat="1" applyFont="1" applyFill="1"/>
    <xf numFmtId="0" fontId="29" fillId="2" borderId="0" xfId="0" applyFont="1" applyFill="1"/>
    <xf numFmtId="3" fontId="18" fillId="2" borderId="6" xfId="0" applyNumberFormat="1" applyFont="1" applyFill="1" applyBorder="1"/>
    <xf numFmtId="3" fontId="18" fillId="2" borderId="14" xfId="0" applyNumberFormat="1" applyFont="1" applyFill="1" applyBorder="1"/>
    <xf numFmtId="3" fontId="18" fillId="2" borderId="1" xfId="0" quotePrefix="1" applyNumberFormat="1" applyFont="1" applyFill="1" applyBorder="1"/>
    <xf numFmtId="3" fontId="18" fillId="2" borderId="15" xfId="0" applyNumberFormat="1" applyFont="1" applyFill="1" applyBorder="1"/>
    <xf numFmtId="3" fontId="18" fillId="2" borderId="1" xfId="0" applyNumberFormat="1" applyFont="1" applyFill="1" applyBorder="1"/>
    <xf numFmtId="3" fontId="18" fillId="2" borderId="7" xfId="0" applyNumberFormat="1" applyFont="1" applyFill="1" applyBorder="1"/>
    <xf numFmtId="166" fontId="18" fillId="2" borderId="15" xfId="0" applyNumberFormat="1" applyFont="1" applyFill="1" applyBorder="1" applyAlignment="1">
      <alignment horizontal="right"/>
    </xf>
    <xf numFmtId="0" fontId="30" fillId="2" borderId="0" xfId="0" applyFont="1" applyFill="1"/>
    <xf numFmtId="0" fontId="31" fillId="2" borderId="0" xfId="0" applyFont="1" applyFill="1"/>
    <xf numFmtId="3" fontId="30" fillId="2" borderId="0" xfId="0" applyNumberFormat="1" applyFont="1" applyFill="1" applyAlignment="1">
      <alignment horizontal="right"/>
    </xf>
    <xf numFmtId="3" fontId="30" fillId="2" borderId="0" xfId="0" applyNumberFormat="1" applyFont="1" applyFill="1"/>
    <xf numFmtId="3" fontId="31" fillId="2" borderId="0" xfId="0" applyNumberFormat="1" applyFont="1" applyFill="1" applyAlignment="1">
      <alignment horizontal="right"/>
    </xf>
    <xf numFmtId="0" fontId="3" fillId="2" borderId="0" xfId="6" applyFill="1" applyAlignment="1">
      <alignment horizontal="right"/>
    </xf>
    <xf numFmtId="0" fontId="9" fillId="2" borderId="0" xfId="0" applyFont="1" applyFill="1" applyAlignment="1">
      <alignment horizontal="left"/>
    </xf>
    <xf numFmtId="0" fontId="9" fillId="2" borderId="0" xfId="0" quotePrefix="1" applyFont="1" applyFill="1" applyAlignment="1">
      <alignment horizontal="center"/>
    </xf>
    <xf numFmtId="0" fontId="0" fillId="2" borderId="0" xfId="3" applyFont="1" applyFill="1"/>
    <xf numFmtId="0" fontId="0" fillId="2" borderId="0" xfId="5" applyFont="1" applyFill="1"/>
    <xf numFmtId="0" fontId="0" fillId="2" borderId="0" xfId="2" applyFont="1" applyFill="1"/>
    <xf numFmtId="165" fontId="28" fillId="2" borderId="0" xfId="1" applyNumberFormat="1" applyFill="1" applyAlignment="1" applyProtection="1">
      <alignment horizontal="right"/>
    </xf>
    <xf numFmtId="17" fontId="28" fillId="2" borderId="0" xfId="1" applyNumberFormat="1" applyFill="1" applyAlignment="1" applyProtection="1">
      <alignment horizontal="right"/>
    </xf>
    <xf numFmtId="165" fontId="28" fillId="2" borderId="0" xfId="1" quotePrefix="1" applyNumberFormat="1" applyFill="1" applyAlignment="1" applyProtection="1">
      <alignment horizontal="right"/>
    </xf>
    <xf numFmtId="3" fontId="28" fillId="2" borderId="12" xfId="1" applyNumberFormat="1" applyFill="1" applyBorder="1" applyAlignment="1" applyProtection="1"/>
    <xf numFmtId="0" fontId="0" fillId="5" borderId="0" xfId="0" applyFill="1"/>
    <xf numFmtId="0" fontId="32" fillId="5" borderId="0" xfId="0" applyFont="1" applyFill="1" applyAlignment="1">
      <alignment horizontal="centerContinuous"/>
    </xf>
    <xf numFmtId="0" fontId="28" fillId="5" borderId="0" xfId="1" applyFill="1" applyAlignment="1" applyProtection="1"/>
    <xf numFmtId="0" fontId="0" fillId="6" borderId="0" xfId="0" applyFill="1"/>
    <xf numFmtId="0" fontId="0" fillId="7" borderId="0" xfId="0" applyFill="1"/>
    <xf numFmtId="0" fontId="0" fillId="5" borderId="0" xfId="0" applyFill="1" applyAlignment="1">
      <alignment horizontal="centerContinuous"/>
    </xf>
    <xf numFmtId="0" fontId="32" fillId="6" borderId="0" xfId="0" applyFont="1" applyFill="1"/>
    <xf numFmtId="0" fontId="35" fillId="0" borderId="0" xfId="0" applyFont="1"/>
    <xf numFmtId="0" fontId="36" fillId="2" borderId="0" xfId="0" applyFont="1" applyFill="1"/>
    <xf numFmtId="0" fontId="24" fillId="2" borderId="0" xfId="6" applyFont="1" applyFill="1" applyAlignment="1">
      <alignment horizontal="centerContinuous"/>
    </xf>
    <xf numFmtId="0" fontId="37" fillId="2" borderId="0" xfId="1" applyFont="1" applyFill="1" applyAlignment="1" applyProtection="1">
      <alignment horizontal="left"/>
    </xf>
    <xf numFmtId="0" fontId="8" fillId="0" borderId="0" xfId="0" applyFont="1" applyAlignment="1">
      <alignment horizontal="left"/>
    </xf>
    <xf numFmtId="0" fontId="0" fillId="2" borderId="1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1" xfId="2" applyFont="1" applyFill="1" applyBorder="1" applyAlignment="1">
      <alignment horizontal="center" wrapText="1"/>
    </xf>
    <xf numFmtId="0" fontId="0" fillId="2" borderId="14" xfId="2" applyFont="1" applyFill="1" applyBorder="1" applyAlignment="1">
      <alignment horizontal="center" wrapText="1"/>
    </xf>
    <xf numFmtId="0" fontId="38" fillId="2" borderId="0" xfId="0" applyFont="1" applyFill="1"/>
    <xf numFmtId="17" fontId="6" fillId="2" borderId="0" xfId="3" quotePrefix="1" applyNumberFormat="1" applyFont="1" applyFill="1" applyAlignment="1">
      <alignment horizontal="centerContinuous"/>
    </xf>
    <xf numFmtId="17" fontId="6" fillId="2" borderId="0" xfId="0" quotePrefix="1" applyNumberFormat="1" applyFont="1" applyFill="1" applyAlignment="1">
      <alignment horizontal="centerContinuous"/>
    </xf>
    <xf numFmtId="17" fontId="6" fillId="2" borderId="0" xfId="4" quotePrefix="1" applyNumberFormat="1" applyFont="1" applyFill="1" applyAlignment="1">
      <alignment horizontal="centerContinuous"/>
    </xf>
    <xf numFmtId="165" fontId="6" fillId="2" borderId="0" xfId="5" quotePrefix="1" applyNumberFormat="1" applyFont="1" applyFill="1" applyAlignment="1">
      <alignment horizontal="centerContinuous"/>
    </xf>
    <xf numFmtId="17" fontId="6" fillId="2" borderId="0" xfId="2" quotePrefix="1" applyNumberFormat="1" applyFont="1" applyFill="1" applyAlignment="1">
      <alignment horizontal="centerContinuous"/>
    </xf>
    <xf numFmtId="0" fontId="5" fillId="2" borderId="0" xfId="6" applyFont="1" applyFill="1" applyAlignment="1">
      <alignment horizontal="center"/>
    </xf>
    <xf numFmtId="0" fontId="27" fillId="2" borderId="0" xfId="6" applyFont="1" applyFill="1" applyAlignment="1">
      <alignment horizontal="center"/>
    </xf>
    <xf numFmtId="0" fontId="34" fillId="2" borderId="0" xfId="1" applyFont="1" applyFill="1" applyAlignment="1" applyProtection="1">
      <alignment horizontal="center"/>
    </xf>
    <xf numFmtId="0" fontId="24" fillId="2" borderId="0" xfId="6" applyFont="1" applyFill="1" applyAlignment="1">
      <alignment horizontal="center"/>
    </xf>
    <xf numFmtId="0" fontId="22" fillId="2" borderId="0" xfId="6" applyFont="1" applyFill="1" applyAlignment="1">
      <alignment horizontal="center"/>
    </xf>
    <xf numFmtId="0" fontId="23" fillId="2" borderId="0" xfId="6" applyFont="1" applyFill="1" applyAlignment="1">
      <alignment horizontal="center"/>
    </xf>
    <xf numFmtId="0" fontId="33" fillId="2" borderId="0" xfId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1" fillId="2" borderId="3" xfId="0" applyFont="1" applyFill="1" applyBorder="1" applyAlignment="1">
      <alignment horizontal="left" wrapText="1"/>
    </xf>
    <xf numFmtId="0" fontId="20" fillId="2" borderId="3" xfId="0" applyFont="1" applyFill="1" applyBorder="1" applyAlignment="1">
      <alignment horizontal="left" wrapText="1"/>
    </xf>
  </cellXfs>
  <cellStyles count="7">
    <cellStyle name="Link" xfId="1" builtinId="8"/>
    <cellStyle name="Standard" xfId="0" builtinId="0"/>
    <cellStyle name="Standard_Tab 10" xfId="2" xr:uid="{00000000-0005-0000-0000-000002000000}"/>
    <cellStyle name="Standard_Tab 5" xfId="3" xr:uid="{00000000-0005-0000-0000-000003000000}"/>
    <cellStyle name="Standard_Tab 6" xfId="4" xr:uid="{00000000-0005-0000-0000-000004000000}"/>
    <cellStyle name="Standard_Tab 7" xfId="5" xr:uid="{00000000-0005-0000-0000-000005000000}"/>
    <cellStyle name="Standard_Tabelle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6</xdr:col>
      <xdr:colOff>257175</xdr:colOff>
      <xdr:row>8</xdr:row>
      <xdr:rowOff>114300</xdr:rowOff>
    </xdr:to>
    <xdr:pic>
      <xdr:nvPicPr>
        <xdr:cNvPr id="2084" name="Picture 4" descr="BAFA_COLOR_L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0"/>
          <a:ext cx="254317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10</xdr:row>
      <xdr:rowOff>152400</xdr:rowOff>
    </xdr:to>
    <xdr:pic>
      <xdr:nvPicPr>
        <xdr:cNvPr id="6165" name="Picture 4" descr="BAFA_COLOR_L">
          <a:extLst>
            <a:ext uri="{FF2B5EF4-FFF2-40B4-BE49-F238E27FC236}">
              <a16:creationId xmlns:a16="http://schemas.microsoft.com/office/drawing/2014/main" id="{00000000-0008-0000-0100-00001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fa.de/bafa/de/" TargetMode="External"/><Relationship Id="rId1" Type="http://schemas.openxmlformats.org/officeDocument/2006/relationships/hyperlink" Target="http://www.bafa.de/DE/Energie/Rohstoffe/Mineraloel/mineraloel_node.htm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O63"/>
  <sheetViews>
    <sheetView showGridLines="0" showRowColHeaders="0" tabSelected="1" zoomScale="80" zoomScaleNormal="80" workbookViewId="0">
      <selection activeCell="N1" sqref="N1"/>
    </sheetView>
  </sheetViews>
  <sheetFormatPr baseColWidth="10" defaultColWidth="0" defaultRowHeight="13.2" zeroHeight="1" x14ac:dyDescent="0.25"/>
  <cols>
    <col min="1" max="13" width="11.44140625" style="4" customWidth="1"/>
    <col min="14" max="16384" width="11.44140625" style="4" hidden="1"/>
  </cols>
  <sheetData>
    <row r="1" spans="1:12" s="1" customFormat="1" x14ac:dyDescent="0.25">
      <c r="A1" s="4"/>
      <c r="B1" s="4"/>
      <c r="C1" s="4"/>
      <c r="E1" s="1" t="s">
        <v>0</v>
      </c>
    </row>
    <row r="2" spans="1:12" s="1" customFormat="1" ht="21" x14ac:dyDescent="0.4">
      <c r="A2" s="4"/>
      <c r="B2" s="4"/>
      <c r="C2" s="4"/>
      <c r="D2" s="380"/>
    </row>
    <row r="3" spans="1:12" s="1" customFormat="1" ht="20.399999999999999" x14ac:dyDescent="0.35">
      <c r="A3" s="4"/>
      <c r="B3" s="4"/>
      <c r="C3" s="4"/>
      <c r="D3" s="379"/>
      <c r="E3" s="378"/>
      <c r="F3" s="378"/>
      <c r="G3" s="378"/>
    </row>
    <row r="4" spans="1:12" s="1" customFormat="1" x14ac:dyDescent="0.25">
      <c r="A4" s="4"/>
      <c r="B4" s="4"/>
      <c r="C4" s="4"/>
    </row>
    <row r="5" spans="1:12" s="1" customFormat="1" x14ac:dyDescent="0.25">
      <c r="A5" s="4"/>
      <c r="B5" s="4"/>
      <c r="C5" s="4"/>
    </row>
    <row r="6" spans="1:12" s="1" customFormat="1" x14ac:dyDescent="0.25">
      <c r="A6" s="4"/>
      <c r="B6" s="4"/>
      <c r="C6" s="4"/>
    </row>
    <row r="7" spans="1:12" s="1" customFormat="1" x14ac:dyDescent="0.25">
      <c r="A7" s="4"/>
      <c r="B7" s="4"/>
      <c r="C7" s="4"/>
    </row>
    <row r="8" spans="1:12" s="1" customFormat="1" x14ac:dyDescent="0.25">
      <c r="A8" s="4"/>
      <c r="B8" s="4"/>
      <c r="C8" s="4"/>
    </row>
    <row r="9" spans="1:12" s="1" customFormat="1" x14ac:dyDescent="0.25">
      <c r="A9" s="4"/>
      <c r="B9" s="4"/>
      <c r="C9" s="4"/>
    </row>
    <row r="10" spans="1:12" s="1" customFormat="1" x14ac:dyDescent="0.25">
      <c r="A10" s="4"/>
      <c r="B10" s="4"/>
      <c r="C10" s="4"/>
    </row>
    <row r="11" spans="1:12" s="1" customFormat="1" x14ac:dyDescent="0.25">
      <c r="A11" s="4"/>
      <c r="B11" s="4"/>
      <c r="C11" s="4"/>
    </row>
    <row r="12" spans="1:12" s="1" customFormat="1" x14ac:dyDescent="0.25">
      <c r="A12" s="4"/>
      <c r="B12" s="4"/>
      <c r="C12" s="4"/>
    </row>
    <row r="13" spans="1:12" s="1" customFormat="1" x14ac:dyDescent="0.25">
      <c r="A13" s="4"/>
      <c r="B13" s="4"/>
      <c r="C13" s="4"/>
    </row>
    <row r="14" spans="1:12" s="1" customFormat="1" ht="33" x14ac:dyDescent="0.6">
      <c r="A14" s="4"/>
      <c r="B14" s="4"/>
      <c r="C14" s="4"/>
      <c r="D14" s="483" t="str">
        <f>INDEX(rP1.Deckblatt,1,1)</f>
        <v>Amtliche Mineralöldaten</v>
      </c>
      <c r="E14" s="483"/>
      <c r="F14" s="483"/>
      <c r="G14" s="483"/>
      <c r="H14" s="483"/>
      <c r="I14" s="483"/>
      <c r="J14" s="483"/>
      <c r="K14" s="483"/>
      <c r="L14" s="483"/>
    </row>
    <row r="15" spans="1:12" s="1" customFormat="1" ht="28.2" x14ac:dyDescent="0.5">
      <c r="A15" s="4"/>
      <c r="B15" s="4"/>
      <c r="C15" s="4"/>
      <c r="D15" s="2"/>
      <c r="E15" s="3"/>
      <c r="F15" s="3"/>
      <c r="G15" s="3"/>
      <c r="H15" s="3"/>
      <c r="I15" s="3"/>
      <c r="J15" s="3"/>
      <c r="K15" s="3"/>
    </row>
    <row r="16" spans="1:12" s="1" customFormat="1" ht="33" x14ac:dyDescent="0.6">
      <c r="A16" s="4"/>
      <c r="B16" s="4"/>
      <c r="C16" s="4"/>
      <c r="D16" s="483" t="str">
        <f>INDEX(rP1.Deckblatt,2,1)</f>
        <v>für die</v>
      </c>
      <c r="E16" s="483"/>
      <c r="F16" s="483"/>
      <c r="G16" s="483"/>
      <c r="H16" s="483"/>
      <c r="I16" s="483"/>
      <c r="J16" s="483"/>
      <c r="K16" s="483"/>
      <c r="L16" s="483"/>
    </row>
    <row r="17" spans="1:12" s="1" customFormat="1" ht="28.2" x14ac:dyDescent="0.5">
      <c r="A17" s="4"/>
      <c r="B17" s="4"/>
      <c r="C17" s="4"/>
      <c r="D17" s="2"/>
      <c r="E17" s="3"/>
      <c r="F17" s="3"/>
      <c r="G17" s="3"/>
      <c r="H17" s="3"/>
      <c r="I17" s="3"/>
      <c r="J17" s="3"/>
      <c r="K17" s="3"/>
    </row>
    <row r="18" spans="1:12" s="1" customFormat="1" ht="33" x14ac:dyDescent="0.6">
      <c r="A18" s="4"/>
      <c r="B18" s="4"/>
      <c r="C18" s="4"/>
      <c r="D18" s="483" t="str">
        <f>INDEX(rP1.Deckblatt,3,1)</f>
        <v>Bundesrepublik Deutschland</v>
      </c>
      <c r="E18" s="483"/>
      <c r="F18" s="483"/>
      <c r="G18" s="483"/>
      <c r="H18" s="483"/>
      <c r="I18" s="483"/>
      <c r="J18" s="483"/>
      <c r="K18" s="483"/>
      <c r="L18" s="483"/>
    </row>
    <row r="19" spans="1:12" s="1" customFormat="1" x14ac:dyDescent="0.25">
      <c r="A19" s="4"/>
      <c r="B19" s="4"/>
      <c r="C19" s="4"/>
    </row>
    <row r="20" spans="1:12" s="1" customFormat="1" x14ac:dyDescent="0.25">
      <c r="A20" s="4"/>
      <c r="B20" s="4"/>
      <c r="C20" s="4"/>
    </row>
    <row r="21" spans="1:12" s="1" customFormat="1" x14ac:dyDescent="0.25">
      <c r="A21" s="4"/>
      <c r="B21" s="4"/>
      <c r="C21" s="4"/>
    </row>
    <row r="22" spans="1:12" s="1" customFormat="1" ht="28.2" x14ac:dyDescent="0.5">
      <c r="A22" s="4"/>
      <c r="B22" s="4"/>
      <c r="C22" s="4"/>
      <c r="D22" s="377"/>
      <c r="E22" s="3"/>
      <c r="F22" s="3"/>
      <c r="G22" s="3"/>
      <c r="H22" s="3"/>
      <c r="I22" s="3"/>
      <c r="J22" s="3"/>
      <c r="K22" s="3"/>
    </row>
    <row r="23" spans="1:12" s="1" customFormat="1" x14ac:dyDescent="0.25">
      <c r="A23" s="4"/>
      <c r="B23" s="4"/>
      <c r="C23" s="4"/>
    </row>
    <row r="24" spans="1:12" s="1" customFormat="1" x14ac:dyDescent="0.25">
      <c r="A24" s="4"/>
      <c r="B24" s="4"/>
      <c r="C24" s="4"/>
    </row>
    <row r="25" spans="1:12" s="1" customFormat="1" ht="27.75" customHeight="1" x14ac:dyDescent="0.25">
      <c r="A25" s="4"/>
      <c r="B25" s="4"/>
      <c r="C25" s="4"/>
    </row>
    <row r="26" spans="1:12" s="1" customFormat="1" ht="22.8" x14ac:dyDescent="0.4">
      <c r="A26" s="4"/>
      <c r="B26" s="4"/>
      <c r="C26" s="4"/>
      <c r="D26" s="485" t="str">
        <f>INDEX(rP1.Inhalte,23,1)</f>
        <v>Zum Inhaltsverzeichnis</v>
      </c>
      <c r="E26" s="486"/>
      <c r="F26" s="486"/>
      <c r="G26" s="486"/>
      <c r="H26" s="486"/>
      <c r="I26" s="486"/>
      <c r="J26" s="486"/>
      <c r="K26" s="486"/>
      <c r="L26" s="486"/>
    </row>
    <row r="27" spans="1:12" s="1" customFormat="1" x14ac:dyDescent="0.25">
      <c r="A27" s="4"/>
      <c r="B27" s="4"/>
      <c r="C27" s="4"/>
    </row>
    <row r="28" spans="1:12" s="1" customFormat="1" x14ac:dyDescent="0.25">
      <c r="A28" s="4"/>
      <c r="B28" s="4"/>
      <c r="C28" s="4"/>
    </row>
    <row r="29" spans="1:12" s="1" customFormat="1" x14ac:dyDescent="0.25">
      <c r="A29" s="4"/>
      <c r="B29" s="4"/>
      <c r="C29" s="4"/>
    </row>
    <row r="30" spans="1:12" s="1" customFormat="1" x14ac:dyDescent="0.25">
      <c r="A30" s="4"/>
      <c r="B30" s="4"/>
      <c r="C30" s="4"/>
    </row>
    <row r="31" spans="1:12" s="1" customFormat="1" x14ac:dyDescent="0.25">
      <c r="A31" s="4"/>
      <c r="B31" s="4"/>
      <c r="C31" s="4"/>
    </row>
    <row r="32" spans="1:12" s="1" customFormat="1" x14ac:dyDescent="0.25">
      <c r="A32" s="4"/>
      <c r="B32" s="4"/>
      <c r="C32" s="4"/>
    </row>
    <row r="33" spans="1:15" s="1" customFormat="1" x14ac:dyDescent="0.25">
      <c r="A33" s="4"/>
      <c r="B33" s="4"/>
      <c r="C33" s="4"/>
    </row>
    <row r="34" spans="1:15" s="1" customFormat="1" x14ac:dyDescent="0.25">
      <c r="A34" s="4"/>
      <c r="B34" s="4"/>
      <c r="C34" s="4"/>
    </row>
    <row r="35" spans="1:15" s="1" customFormat="1" x14ac:dyDescent="0.25">
      <c r="A35" s="4"/>
      <c r="B35" s="4"/>
      <c r="C35" s="4"/>
    </row>
    <row r="36" spans="1:15" s="1" customFormat="1" ht="35.4" x14ac:dyDescent="0.6">
      <c r="A36" s="4"/>
      <c r="B36" s="4"/>
      <c r="C36" s="4"/>
      <c r="D36" s="484" t="str">
        <f>INDEX(rP1.Deckblatt,4,1)</f>
        <v>Monat: Juli 2023</v>
      </c>
      <c r="E36" s="484" t="e">
        <v>#REF!</v>
      </c>
      <c r="F36" s="484" t="e">
        <v>#REF!</v>
      </c>
      <c r="G36" s="484" t="e">
        <v>#REF!</v>
      </c>
      <c r="H36" s="484" t="e">
        <v>#REF!</v>
      </c>
      <c r="I36" s="484" t="e">
        <v>#REF!</v>
      </c>
      <c r="J36" s="484" t="e">
        <v>#REF!</v>
      </c>
      <c r="K36" s="484" t="e">
        <v>#REF!</v>
      </c>
      <c r="L36" s="484" t="e">
        <v>#REF!</v>
      </c>
    </row>
    <row r="37" spans="1:15" s="1" customFormat="1" x14ac:dyDescent="0.25">
      <c r="A37" s="4"/>
      <c r="B37" s="4"/>
      <c r="C37" s="4"/>
    </row>
    <row r="38" spans="1:15" s="1" customFormat="1" x14ac:dyDescent="0.25">
      <c r="A38" s="4"/>
      <c r="B38" s="4"/>
      <c r="C38" s="4"/>
    </row>
    <row r="39" spans="1:15" s="1" customFormat="1" ht="17.399999999999999" x14ac:dyDescent="0.3">
      <c r="A39" s="4"/>
      <c r="B39" s="4"/>
      <c r="C39" s="4"/>
      <c r="D39" s="366"/>
      <c r="E39" s="465" t="str">
        <f>INDEX(rP1.Deckblatt,5,1)</f>
        <v>Die Mineralöldaten können als Excel-Datei im INTERNET abgerufen werden unter:</v>
      </c>
      <c r="F39" s="3"/>
      <c r="G39" s="3"/>
      <c r="H39" s="3"/>
      <c r="I39" s="3"/>
      <c r="J39" s="3"/>
      <c r="K39" s="3"/>
      <c r="L39" s="3"/>
    </row>
    <row r="40" spans="1:15" s="1" customFormat="1" ht="15.6" x14ac:dyDescent="0.3">
      <c r="A40" s="4"/>
      <c r="B40" s="4"/>
      <c r="C40" s="4"/>
      <c r="G40" s="466" t="str">
        <f>INDEX(rP1.Deckblatt,6,1)</f>
        <v>http://www.bafa.de/bafa/de/</v>
      </c>
      <c r="H40" s="467"/>
      <c r="I40" s="467"/>
      <c r="J40" s="467"/>
      <c r="K40" s="467"/>
      <c r="L40" s="467"/>
      <c r="M40" s="467"/>
      <c r="N40" s="467"/>
      <c r="O40" s="467"/>
    </row>
    <row r="41" spans="1:15" s="1" customFormat="1" ht="15" x14ac:dyDescent="0.25">
      <c r="A41" s="4"/>
      <c r="B41" s="4"/>
      <c r="C41" s="4"/>
      <c r="D41" s="427"/>
      <c r="E41" s="427"/>
      <c r="F41" s="427"/>
      <c r="G41" s="428" t="s">
        <v>3</v>
      </c>
      <c r="H41" s="429" t="str">
        <f>INDEX(rP1.Deckblatt,7,1)</f>
        <v>Energie</v>
      </c>
      <c r="I41" s="427"/>
      <c r="J41" s="427"/>
      <c r="K41" s="427"/>
    </row>
    <row r="42" spans="1:15" s="1" customFormat="1" ht="15" x14ac:dyDescent="0.25">
      <c r="A42" s="4"/>
      <c r="B42" s="4"/>
      <c r="C42" s="4"/>
      <c r="D42" s="427"/>
      <c r="E42" s="427"/>
      <c r="F42" s="427"/>
      <c r="G42" s="428" t="s">
        <v>3</v>
      </c>
      <c r="H42" s="429" t="str">
        <f>INDEX(rP1.Deckblatt,8,1)</f>
        <v>Mineralöl</v>
      </c>
      <c r="I42" s="427"/>
      <c r="J42" s="427"/>
      <c r="K42" s="427"/>
    </row>
    <row r="43" spans="1:15" s="1" customFormat="1" ht="15" x14ac:dyDescent="0.25">
      <c r="A43" s="4"/>
      <c r="B43" s="4"/>
      <c r="C43" s="4"/>
      <c r="D43" s="427"/>
      <c r="E43" s="427"/>
      <c r="F43" s="427"/>
      <c r="G43" s="428" t="s">
        <v>3</v>
      </c>
      <c r="H43" s="429" t="str">
        <f>INDEX(rP1.Deckblatt,9,1)</f>
        <v>zum Thema</v>
      </c>
      <c r="J43" s="427"/>
      <c r="K43" s="427"/>
    </row>
    <row r="44" spans="1:15" s="1" customFormat="1" ht="15" x14ac:dyDescent="0.25">
      <c r="A44" s="4"/>
      <c r="B44" s="4"/>
      <c r="C44" s="4"/>
      <c r="D44" s="427"/>
      <c r="E44" s="427"/>
      <c r="F44" s="427"/>
      <c r="G44" s="428" t="s">
        <v>3</v>
      </c>
      <c r="H44" s="429" t="str">
        <f>INDEX(rP1.Deckblatt,10,1)</f>
        <v>Amtliche Mineralöldaten</v>
      </c>
      <c r="I44" s="427"/>
      <c r="J44" s="427"/>
      <c r="K44" s="427"/>
    </row>
    <row r="45" spans="1:15" s="1" customFormat="1" ht="15" x14ac:dyDescent="0.25">
      <c r="A45" s="4"/>
      <c r="B45" s="4"/>
      <c r="C45" s="4"/>
      <c r="D45" s="427"/>
      <c r="E45" s="427"/>
      <c r="F45" s="427"/>
      <c r="G45" s="427"/>
      <c r="H45" s="427"/>
      <c r="I45" s="427"/>
      <c r="J45" s="427"/>
      <c r="K45" s="427"/>
    </row>
    <row r="46" spans="1:15" s="1" customFormat="1" ht="15.6" x14ac:dyDescent="0.3">
      <c r="A46" s="4"/>
      <c r="B46" s="4"/>
      <c r="C46" s="4"/>
      <c r="D46" s="482" t="str">
        <f>INDEX(rP1.Deckblatt,11,1)</f>
        <v>oder direkt:</v>
      </c>
      <c r="E46" s="482"/>
      <c r="F46" s="482"/>
      <c r="G46" s="482"/>
      <c r="H46" s="482"/>
      <c r="I46" s="482"/>
      <c r="J46" s="482"/>
      <c r="K46" s="482"/>
      <c r="L46" s="482"/>
    </row>
    <row r="47" spans="1:15" s="1" customFormat="1" ht="15" x14ac:dyDescent="0.25">
      <c r="A47" s="4"/>
      <c r="B47" s="4"/>
      <c r="C47" s="4"/>
      <c r="D47" s="427"/>
      <c r="E47" s="427"/>
      <c r="F47" s="427"/>
      <c r="G47" s="427"/>
      <c r="H47" s="427"/>
      <c r="I47" s="427"/>
      <c r="J47" s="427"/>
      <c r="K47" s="427"/>
    </row>
    <row r="48" spans="1:15" s="1" customFormat="1" ht="13.8" x14ac:dyDescent="0.25">
      <c r="A48" s="4"/>
      <c r="B48" s="4"/>
      <c r="C48" s="4"/>
      <c r="D48" s="481" t="str">
        <f>INDEX(rP1.Links,1,1)</f>
        <v>http://www.bafa.de/DE/Energie/Rohstoffe/Mineraloel/mineraloel_node.html</v>
      </c>
      <c r="E48" s="481"/>
      <c r="F48" s="481"/>
      <c r="G48" s="481"/>
      <c r="H48" s="481"/>
      <c r="I48" s="481"/>
      <c r="J48" s="481"/>
      <c r="K48" s="481"/>
      <c r="L48" s="481"/>
    </row>
    <row r="49" spans="1:12" s="1" customFormat="1" x14ac:dyDescent="0.25">
      <c r="A49" s="4"/>
      <c r="B49" s="4"/>
      <c r="C49" s="4"/>
    </row>
    <row r="50" spans="1:12" s="1" customFormat="1" x14ac:dyDescent="0.25">
      <c r="A50" s="4"/>
      <c r="B50" s="4"/>
      <c r="C50" s="4"/>
    </row>
    <row r="51" spans="1:12" s="1" customFormat="1" ht="27.75" customHeight="1" x14ac:dyDescent="0.25">
      <c r="A51" s="4"/>
      <c r="B51" s="4"/>
      <c r="C51" s="4"/>
      <c r="E51" s="3"/>
      <c r="F51" s="3"/>
      <c r="G51" s="3"/>
      <c r="H51" s="3"/>
      <c r="I51" s="3"/>
      <c r="J51" s="3"/>
      <c r="K51" s="3"/>
    </row>
    <row r="52" spans="1:12" s="1" customFormat="1" ht="24.9" customHeight="1" x14ac:dyDescent="0.3">
      <c r="A52" s="4"/>
      <c r="B52" s="4"/>
      <c r="C52" s="4"/>
      <c r="D52" s="479"/>
      <c r="E52" s="480"/>
      <c r="F52" s="480"/>
      <c r="G52" s="480"/>
      <c r="H52" s="480"/>
      <c r="I52" s="480"/>
      <c r="J52" s="480"/>
      <c r="K52" s="480"/>
      <c r="L52" s="480"/>
    </row>
    <row r="53" spans="1:12" s="1" customFormat="1" x14ac:dyDescent="0.25">
      <c r="A53" s="4"/>
      <c r="B53" s="4"/>
      <c r="C53" s="4"/>
    </row>
    <row r="54" spans="1:12" s="1" customFormat="1" x14ac:dyDescent="0.25">
      <c r="A54" s="4"/>
      <c r="B54" s="4"/>
      <c r="C54" s="4"/>
      <c r="E54" s="3"/>
      <c r="F54" s="3"/>
      <c r="G54" s="3"/>
      <c r="H54" s="3"/>
      <c r="I54" s="3"/>
      <c r="J54" s="3"/>
      <c r="K54" s="3"/>
    </row>
    <row r="55" spans="1:12" s="1" customFormat="1" hidden="1" x14ac:dyDescent="0.25">
      <c r="A55" s="4"/>
      <c r="B55" s="4"/>
      <c r="C55" s="4"/>
    </row>
    <row r="56" spans="1:12" s="1" customFormat="1" ht="17.399999999999999" hidden="1" x14ac:dyDescent="0.3">
      <c r="A56" s="4"/>
      <c r="B56" s="4"/>
      <c r="C56" s="4"/>
      <c r="D56" s="479" t="s">
        <v>5</v>
      </c>
      <c r="E56" s="479"/>
      <c r="F56" s="479"/>
      <c r="G56" s="479"/>
      <c r="H56" s="479"/>
      <c r="I56" s="479"/>
      <c r="J56" s="479"/>
      <c r="K56" s="479"/>
    </row>
    <row r="57" spans="1:12" s="1" customFormat="1" hidden="1" x14ac:dyDescent="0.25">
      <c r="A57" s="4"/>
      <c r="B57" s="4"/>
      <c r="C57" s="4"/>
    </row>
    <row r="58" spans="1:12" s="1" customFormat="1" ht="15.6" x14ac:dyDescent="0.3">
      <c r="A58" s="4"/>
      <c r="B58" s="4"/>
      <c r="C58" s="4"/>
      <c r="D58" s="446"/>
      <c r="E58" s="430"/>
      <c r="F58" s="430"/>
      <c r="G58" s="430"/>
      <c r="H58" s="430"/>
      <c r="I58" s="430"/>
      <c r="J58" s="430"/>
      <c r="K58" s="430"/>
    </row>
    <row r="59" spans="1:12" s="1" customFormat="1" x14ac:dyDescent="0.25">
      <c r="A59" s="4"/>
      <c r="B59" s="4"/>
      <c r="C59" s="4"/>
    </row>
    <row r="60" spans="1:12" s="1" customFormat="1" x14ac:dyDescent="0.25">
      <c r="A60" s="4"/>
      <c r="B60" s="4"/>
      <c r="C60" s="4"/>
    </row>
    <row r="61" spans="1:12" x14ac:dyDescent="0.25"/>
    <row r="62" spans="1:12" x14ac:dyDescent="0.25"/>
    <row r="63" spans="1:12" x14ac:dyDescent="0.25"/>
  </sheetData>
  <mergeCells count="9">
    <mergeCell ref="D56:K56"/>
    <mergeCell ref="D52:L52"/>
    <mergeCell ref="D48:L48"/>
    <mergeCell ref="D46:L46"/>
    <mergeCell ref="D14:L14"/>
    <mergeCell ref="D16:L16"/>
    <mergeCell ref="D18:L18"/>
    <mergeCell ref="D36:L36"/>
    <mergeCell ref="D26:L26"/>
  </mergeCells>
  <phoneticPr fontId="0" type="noConversion"/>
  <hyperlinks>
    <hyperlink ref="D26" location="Inhalt!F15" display="Inhalt!F15" xr:uid="{00000000-0004-0000-0000-000000000000}"/>
    <hyperlink ref="D48" r:id="rId1" display="http://www.bafa.de/DE/Energie/Rohstoffe/Mineraloel/mineraloel_node.html" xr:uid="{00000000-0004-0000-0000-000001000000}"/>
    <hyperlink ref="G40" r:id="rId2" display="http://www.bafa.de/bafa/de/" xr:uid="{00000000-0004-0000-0000-000002000000}"/>
  </hyperlinks>
  <printOptions horizontalCentered="1"/>
  <pageMargins left="0.55118110236220474" right="0.47244094488188981" top="0.47244094488188981" bottom="0.55118110236220474" header="0.51181102362204722" footer="0.51181102362204722"/>
  <pageSetup paperSize="9" scale="77" orientation="portrait" horizontalDpi="300" verticalDpi="300" r:id="rId3"/>
  <headerFooter alignWithMargins="0">
    <oddFooter>&amp;L*Vorläufige Daten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/>
  <dimension ref="B1:N37"/>
  <sheetViews>
    <sheetView showRowColHeaders="0" zoomScale="87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6.6640625" style="9" customWidth="1"/>
    <col min="4" max="4" width="2.6640625" style="9" customWidth="1"/>
    <col min="5" max="10" width="15.6640625" style="9" customWidth="1"/>
    <col min="11" max="11" width="9.109375" style="9" customWidth="1"/>
    <col min="12" max="16384" width="0" style="9" hidden="1"/>
  </cols>
  <sheetData>
    <row r="1" spans="2:14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452" t="str">
        <f>INDEX(rP1.Inhalte,22,1)</f>
        <v>zurück zum Inhaltsverzeichnis</v>
      </c>
      <c r="M1"/>
      <c r="N1"/>
    </row>
    <row r="2" spans="2:14" ht="5.0999999999999996" customHeight="1" x14ac:dyDescent="0.25"/>
    <row r="3" spans="2:14" x14ac:dyDescent="0.25">
      <c r="B3" s="9" t="s">
        <v>133</v>
      </c>
      <c r="I3" s="9" t="s">
        <v>129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6"/>
    </row>
    <row r="5" spans="2:14" x14ac:dyDescent="0.25">
      <c r="B5" s="100"/>
      <c r="C5" s="19"/>
      <c r="D5" s="20"/>
      <c r="E5" s="21" t="s">
        <v>0</v>
      </c>
      <c r="F5" s="22" t="s">
        <v>0</v>
      </c>
      <c r="G5" s="23" t="s">
        <v>0</v>
      </c>
      <c r="H5" s="24" t="s">
        <v>8</v>
      </c>
      <c r="I5" s="25"/>
      <c r="J5" s="26"/>
    </row>
    <row r="6" spans="2:14" x14ac:dyDescent="0.25">
      <c r="B6" s="85"/>
      <c r="C6" s="9" t="s">
        <v>9</v>
      </c>
      <c r="D6" s="28" t="s">
        <v>0</v>
      </c>
      <c r="E6" s="30" t="s">
        <v>10</v>
      </c>
      <c r="F6" s="30" t="s">
        <v>10</v>
      </c>
      <c r="G6" s="30" t="s">
        <v>11</v>
      </c>
      <c r="H6" s="22" t="s">
        <v>12</v>
      </c>
      <c r="I6" s="30" t="s">
        <v>12</v>
      </c>
      <c r="J6" s="30" t="s">
        <v>11</v>
      </c>
    </row>
    <row r="7" spans="2:14" x14ac:dyDescent="0.25">
      <c r="B7" s="85"/>
      <c r="D7" s="28"/>
      <c r="E7" s="30" t="s">
        <v>0</v>
      </c>
      <c r="F7" s="30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x14ac:dyDescent="0.25">
      <c r="B8" s="85" t="s">
        <v>57</v>
      </c>
      <c r="D8" s="28"/>
      <c r="E8" s="88" t="s">
        <v>0</v>
      </c>
      <c r="F8" s="30"/>
      <c r="G8" s="30" t="s">
        <v>131</v>
      </c>
      <c r="H8" s="88" t="s">
        <v>0</v>
      </c>
      <c r="I8" s="30" t="s">
        <v>13</v>
      </c>
      <c r="J8" s="30" t="s">
        <v>131</v>
      </c>
    </row>
    <row r="9" spans="2:14" x14ac:dyDescent="0.25">
      <c r="B9" s="101"/>
      <c r="C9" s="16"/>
      <c r="D9" s="34"/>
      <c r="E9" s="36" t="s">
        <v>100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x14ac:dyDescent="0.25">
      <c r="B10" s="85" t="s">
        <v>103</v>
      </c>
      <c r="C10" s="28"/>
      <c r="D10" s="31"/>
      <c r="E10" s="30"/>
      <c r="F10" s="30"/>
      <c r="G10" s="30"/>
      <c r="H10" s="30"/>
      <c r="I10" s="30"/>
      <c r="J10" s="30"/>
    </row>
    <row r="11" spans="2:14" x14ac:dyDescent="0.25">
      <c r="B11" s="85"/>
      <c r="C11" s="16" t="s">
        <v>104</v>
      </c>
      <c r="D11" s="88">
        <v>1</v>
      </c>
      <c r="E11" s="89">
        <v>124509</v>
      </c>
      <c r="F11" s="89">
        <v>169602</v>
      </c>
      <c r="G11" s="342">
        <f t="shared" ref="G11:G18" si="0">IF(AND(F11&gt; 0,E11&gt;0,E11&lt;=F11*6),E11/F11*100-100,"-")</f>
        <v>-26.58754024127073</v>
      </c>
      <c r="H11" s="89">
        <v>1075640</v>
      </c>
      <c r="I11" s="89">
        <v>1203509</v>
      </c>
      <c r="J11" s="342">
        <f t="shared" ref="J11:J18" si="1">IF(AND(I11&gt; 0,H11&gt;0,H11&lt;=I11*6),H11/I11*100-100,"-")</f>
        <v>-10.624681660045752</v>
      </c>
    </row>
    <row r="12" spans="2:14" x14ac:dyDescent="0.25">
      <c r="B12" s="85"/>
      <c r="C12" s="16" t="s">
        <v>105</v>
      </c>
      <c r="D12" s="36">
        <v>2</v>
      </c>
      <c r="E12" s="89">
        <v>2979</v>
      </c>
      <c r="F12" s="89">
        <v>2347</v>
      </c>
      <c r="G12" s="342">
        <f t="shared" si="0"/>
        <v>26.927993182786537</v>
      </c>
      <c r="H12" s="89">
        <v>29365</v>
      </c>
      <c r="I12" s="89">
        <v>28456</v>
      </c>
      <c r="J12" s="342">
        <f t="shared" si="1"/>
        <v>3.194405397807131</v>
      </c>
    </row>
    <row r="13" spans="2:14" x14ac:dyDescent="0.25">
      <c r="B13" s="85"/>
      <c r="C13" s="16" t="s">
        <v>106</v>
      </c>
      <c r="D13" s="36">
        <v>3</v>
      </c>
      <c r="E13" s="89">
        <v>144251</v>
      </c>
      <c r="F13" s="89">
        <v>172434</v>
      </c>
      <c r="G13" s="342">
        <f t="shared" si="0"/>
        <v>-16.344224456893656</v>
      </c>
      <c r="H13" s="89">
        <v>1090986</v>
      </c>
      <c r="I13" s="89">
        <v>882803</v>
      </c>
      <c r="J13" s="342">
        <f t="shared" si="1"/>
        <v>23.582044918288688</v>
      </c>
    </row>
    <row r="14" spans="2:14" x14ac:dyDescent="0.25">
      <c r="B14" s="85"/>
      <c r="C14" s="16" t="s">
        <v>107</v>
      </c>
      <c r="D14" s="36">
        <v>4</v>
      </c>
      <c r="E14" s="89">
        <v>23240</v>
      </c>
      <c r="F14" s="89">
        <v>26643</v>
      </c>
      <c r="G14" s="342">
        <f t="shared" si="0"/>
        <v>-12.772585669781932</v>
      </c>
      <c r="H14" s="89">
        <v>162997</v>
      </c>
      <c r="I14" s="89">
        <v>172620</v>
      </c>
      <c r="J14" s="342">
        <f t="shared" si="1"/>
        <v>-5.5746726914610178</v>
      </c>
    </row>
    <row r="15" spans="2:14" x14ac:dyDescent="0.25">
      <c r="B15" s="85"/>
      <c r="C15" s="16" t="s">
        <v>108</v>
      </c>
      <c r="D15" s="36">
        <v>5</v>
      </c>
      <c r="E15" s="89">
        <v>7120</v>
      </c>
      <c r="F15" s="89">
        <v>6302</v>
      </c>
      <c r="G15" s="342">
        <f t="shared" si="0"/>
        <v>12.980006347191363</v>
      </c>
      <c r="H15" s="89">
        <v>38967</v>
      </c>
      <c r="I15" s="89">
        <v>59855</v>
      </c>
      <c r="J15" s="342">
        <f t="shared" si="1"/>
        <v>-34.897669367638457</v>
      </c>
    </row>
    <row r="16" spans="2:14" x14ac:dyDescent="0.25">
      <c r="B16" s="85"/>
      <c r="C16" s="16" t="s">
        <v>109</v>
      </c>
      <c r="D16" s="36">
        <v>6</v>
      </c>
      <c r="E16" s="89">
        <v>72317</v>
      </c>
      <c r="F16" s="89">
        <v>151246</v>
      </c>
      <c r="G16" s="342">
        <f t="shared" si="0"/>
        <v>-52.185842931383306</v>
      </c>
      <c r="H16" s="89">
        <v>676992</v>
      </c>
      <c r="I16" s="89">
        <v>651903</v>
      </c>
      <c r="J16" s="342">
        <f t="shared" si="1"/>
        <v>3.8485786995918119</v>
      </c>
    </row>
    <row r="17" spans="2:10" x14ac:dyDescent="0.25">
      <c r="B17" s="85"/>
      <c r="C17" s="16" t="s">
        <v>110</v>
      </c>
      <c r="D17" s="36">
        <v>7</v>
      </c>
      <c r="E17" s="89">
        <v>74908</v>
      </c>
      <c r="F17" s="89">
        <v>38519</v>
      </c>
      <c r="G17" s="342">
        <f t="shared" si="0"/>
        <v>94.470261429424426</v>
      </c>
      <c r="H17" s="89">
        <v>549882</v>
      </c>
      <c r="I17" s="89">
        <v>457854</v>
      </c>
      <c r="J17" s="342">
        <f t="shared" si="1"/>
        <v>20.09985715970592</v>
      </c>
    </row>
    <row r="18" spans="2:10" x14ac:dyDescent="0.25">
      <c r="B18" s="101"/>
      <c r="C18" s="16" t="s">
        <v>111</v>
      </c>
      <c r="D18" s="36">
        <v>8</v>
      </c>
      <c r="E18" s="89">
        <v>33847</v>
      </c>
      <c r="F18" s="89">
        <v>99939</v>
      </c>
      <c r="G18" s="342">
        <f t="shared" si="0"/>
        <v>-66.132340727843996</v>
      </c>
      <c r="H18" s="89">
        <v>489537</v>
      </c>
      <c r="I18" s="89">
        <v>684499</v>
      </c>
      <c r="J18" s="342">
        <f t="shared" si="1"/>
        <v>-28.482437519996367</v>
      </c>
    </row>
    <row r="19" spans="2:10" ht="3.9" customHeight="1" x14ac:dyDescent="0.25">
      <c r="B19" s="101"/>
      <c r="C19" s="16"/>
      <c r="D19" s="36"/>
      <c r="E19" s="89"/>
      <c r="F19" s="89"/>
      <c r="G19" s="44"/>
      <c r="H19" s="89"/>
      <c r="I19" s="89"/>
      <c r="J19" s="44"/>
    </row>
    <row r="20" spans="2:10" x14ac:dyDescent="0.25">
      <c r="B20" s="85" t="s">
        <v>112</v>
      </c>
      <c r="D20" s="22"/>
      <c r="E20" s="87"/>
      <c r="F20" s="87"/>
      <c r="G20" s="340"/>
      <c r="H20" s="87"/>
      <c r="I20" s="87"/>
      <c r="J20" s="192"/>
    </row>
    <row r="21" spans="2:10" x14ac:dyDescent="0.25">
      <c r="B21" s="85"/>
      <c r="C21" s="16" t="s">
        <v>113</v>
      </c>
      <c r="D21" s="88">
        <v>9</v>
      </c>
      <c r="E21" s="89">
        <v>26354</v>
      </c>
      <c r="F21" s="89">
        <v>33591</v>
      </c>
      <c r="G21" s="342">
        <f t="shared" ref="G21:G34" si="2">IF(AND(F21&gt; 0,E21&gt;0,E21&lt;=F21*6),E21/F21*100-100,"-")</f>
        <v>-21.544461314042451</v>
      </c>
      <c r="H21" s="89">
        <v>213733</v>
      </c>
      <c r="I21" s="89">
        <v>295745</v>
      </c>
      <c r="J21" s="342">
        <f t="shared" ref="J21:J34" si="3">IF(AND(I21&gt; 0,H21&gt;0,H21&lt;=I21*6),H21/I21*100-100,"-")</f>
        <v>-27.730646333834898</v>
      </c>
    </row>
    <row r="22" spans="2:10" x14ac:dyDescent="0.25">
      <c r="B22" s="85"/>
      <c r="C22" s="16" t="s">
        <v>114</v>
      </c>
      <c r="D22" s="36">
        <v>10</v>
      </c>
      <c r="E22" s="89">
        <v>9928</v>
      </c>
      <c r="F22" s="89">
        <v>2239</v>
      </c>
      <c r="G22" s="342">
        <f t="shared" si="2"/>
        <v>343.41223760607409</v>
      </c>
      <c r="H22" s="89">
        <v>58850</v>
      </c>
      <c r="I22" s="89">
        <v>76876</v>
      </c>
      <c r="J22" s="342">
        <f t="shared" si="3"/>
        <v>-23.448150267963996</v>
      </c>
    </row>
    <row r="23" spans="2:10" x14ac:dyDescent="0.25">
      <c r="B23" s="85"/>
      <c r="C23" s="16" t="s">
        <v>115</v>
      </c>
      <c r="D23" s="36">
        <v>11</v>
      </c>
      <c r="E23" s="89">
        <v>19810</v>
      </c>
      <c r="F23" s="89">
        <v>43249</v>
      </c>
      <c r="G23" s="342">
        <f t="shared" si="2"/>
        <v>-54.195472727693129</v>
      </c>
      <c r="H23" s="89">
        <v>183796</v>
      </c>
      <c r="I23" s="89">
        <v>238474</v>
      </c>
      <c r="J23" s="342">
        <f t="shared" si="3"/>
        <v>-22.928285683135257</v>
      </c>
    </row>
    <row r="24" spans="2:10" x14ac:dyDescent="0.25">
      <c r="B24" s="85"/>
      <c r="C24" s="16" t="s">
        <v>116</v>
      </c>
      <c r="D24" s="36">
        <v>12</v>
      </c>
      <c r="E24" s="89">
        <v>217</v>
      </c>
      <c r="F24" s="89">
        <v>99</v>
      </c>
      <c r="G24" s="342">
        <f t="shared" si="2"/>
        <v>119.1919191919192</v>
      </c>
      <c r="H24" s="89">
        <v>1342</v>
      </c>
      <c r="I24" s="89">
        <v>1659</v>
      </c>
      <c r="J24" s="342">
        <f t="shared" si="3"/>
        <v>-19.107896323086194</v>
      </c>
    </row>
    <row r="25" spans="2:10" x14ac:dyDescent="0.25">
      <c r="B25" s="85"/>
      <c r="C25" s="16" t="s">
        <v>117</v>
      </c>
      <c r="D25" s="36">
        <v>13</v>
      </c>
      <c r="E25" s="89">
        <v>0</v>
      </c>
      <c r="F25" s="89">
        <v>0</v>
      </c>
      <c r="G25" s="342" t="str">
        <f t="shared" si="2"/>
        <v>-</v>
      </c>
      <c r="H25" s="89">
        <v>0</v>
      </c>
      <c r="I25" s="89">
        <v>0</v>
      </c>
      <c r="J25" s="342" t="str">
        <f t="shared" si="3"/>
        <v>-</v>
      </c>
    </row>
    <row r="26" spans="2:10" x14ac:dyDescent="0.25">
      <c r="B26" s="85"/>
      <c r="C26" s="16" t="s">
        <v>118</v>
      </c>
      <c r="D26" s="36">
        <v>14</v>
      </c>
      <c r="E26" s="89">
        <v>0</v>
      </c>
      <c r="F26" s="89">
        <v>0</v>
      </c>
      <c r="G26" s="342" t="str">
        <f t="shared" si="2"/>
        <v>-</v>
      </c>
      <c r="H26" s="89">
        <v>0</v>
      </c>
      <c r="I26" s="89">
        <v>0</v>
      </c>
      <c r="J26" s="342" t="str">
        <f t="shared" si="3"/>
        <v>-</v>
      </c>
    </row>
    <row r="27" spans="2:10" x14ac:dyDescent="0.25">
      <c r="B27" s="85"/>
      <c r="C27" s="16" t="s">
        <v>119</v>
      </c>
      <c r="D27" s="36">
        <v>15</v>
      </c>
      <c r="E27" s="89">
        <v>3421</v>
      </c>
      <c r="F27" s="89">
        <v>3912</v>
      </c>
      <c r="G27" s="342">
        <f t="shared" si="2"/>
        <v>-12.551124744376267</v>
      </c>
      <c r="H27" s="89">
        <v>27065</v>
      </c>
      <c r="I27" s="89">
        <v>28602</v>
      </c>
      <c r="J27" s="342">
        <f t="shared" si="3"/>
        <v>-5.3737500874064636</v>
      </c>
    </row>
    <row r="28" spans="2:10" x14ac:dyDescent="0.25">
      <c r="B28" s="85"/>
      <c r="C28" s="16" t="s">
        <v>120</v>
      </c>
      <c r="D28" s="36">
        <v>16</v>
      </c>
      <c r="E28" s="89">
        <v>345</v>
      </c>
      <c r="F28" s="89">
        <v>199</v>
      </c>
      <c r="G28" s="342">
        <f t="shared" si="2"/>
        <v>73.366834170854275</v>
      </c>
      <c r="H28" s="89">
        <v>9322</v>
      </c>
      <c r="I28" s="89">
        <v>1511</v>
      </c>
      <c r="J28" s="342" t="str">
        <f t="shared" si="3"/>
        <v>-</v>
      </c>
    </row>
    <row r="29" spans="2:10" x14ac:dyDescent="0.25">
      <c r="B29" s="85"/>
      <c r="C29" s="16" t="s">
        <v>121</v>
      </c>
      <c r="D29" s="36">
        <v>17</v>
      </c>
      <c r="E29" s="89">
        <v>78792</v>
      </c>
      <c r="F29" s="89">
        <v>83971</v>
      </c>
      <c r="G29" s="342">
        <f t="shared" si="2"/>
        <v>-6.1676054828452749</v>
      </c>
      <c r="H29" s="89">
        <v>576690</v>
      </c>
      <c r="I29" s="89">
        <v>711246</v>
      </c>
      <c r="J29" s="342">
        <f t="shared" si="3"/>
        <v>-18.91834892568815</v>
      </c>
    </row>
    <row r="30" spans="2:10" x14ac:dyDescent="0.25">
      <c r="B30" s="85"/>
      <c r="C30" s="16" t="s">
        <v>123</v>
      </c>
      <c r="D30" s="36">
        <v>18</v>
      </c>
      <c r="E30" s="89">
        <v>16824</v>
      </c>
      <c r="F30" s="89">
        <v>18866</v>
      </c>
      <c r="G30" s="342">
        <f t="shared" si="2"/>
        <v>-10.823704017809817</v>
      </c>
      <c r="H30" s="89">
        <v>64608</v>
      </c>
      <c r="I30" s="89">
        <v>78826</v>
      </c>
      <c r="J30" s="342">
        <f t="shared" si="3"/>
        <v>-18.037195849085336</v>
      </c>
    </row>
    <row r="31" spans="2:10" x14ac:dyDescent="0.25">
      <c r="B31" s="85"/>
      <c r="C31" s="16" t="s">
        <v>124</v>
      </c>
      <c r="D31" s="36">
        <v>19</v>
      </c>
      <c r="E31" s="89">
        <v>0</v>
      </c>
      <c r="F31" s="89">
        <v>0</v>
      </c>
      <c r="G31" s="342" t="str">
        <f t="shared" si="2"/>
        <v>-</v>
      </c>
      <c r="H31" s="89">
        <v>3</v>
      </c>
      <c r="I31" s="89">
        <v>0</v>
      </c>
      <c r="J31" s="342" t="str">
        <f t="shared" si="3"/>
        <v>-</v>
      </c>
    </row>
    <row r="32" spans="2:10" x14ac:dyDescent="0.25">
      <c r="B32" s="85"/>
      <c r="C32" s="16" t="s">
        <v>125</v>
      </c>
      <c r="D32" s="36">
        <v>20</v>
      </c>
      <c r="E32" s="89">
        <v>11796</v>
      </c>
      <c r="F32" s="89">
        <v>16444</v>
      </c>
      <c r="G32" s="342">
        <f t="shared" si="2"/>
        <v>-28.265628800778401</v>
      </c>
      <c r="H32" s="89">
        <v>122206</v>
      </c>
      <c r="I32" s="89">
        <v>116097</v>
      </c>
      <c r="J32" s="342">
        <f t="shared" si="3"/>
        <v>5.261979207042387</v>
      </c>
    </row>
    <row r="33" spans="2:10" x14ac:dyDescent="0.25">
      <c r="B33" s="85"/>
      <c r="C33" s="16" t="s">
        <v>126</v>
      </c>
      <c r="D33" s="36">
        <v>21</v>
      </c>
      <c r="E33" s="89">
        <v>63335</v>
      </c>
      <c r="F33" s="89">
        <v>38292</v>
      </c>
      <c r="G33" s="342">
        <f t="shared" si="2"/>
        <v>65.400083568369382</v>
      </c>
      <c r="H33" s="89">
        <v>371139</v>
      </c>
      <c r="I33" s="89">
        <v>347096</v>
      </c>
      <c r="J33" s="342">
        <f t="shared" si="3"/>
        <v>6.9269020674395563</v>
      </c>
    </row>
    <row r="34" spans="2:10" x14ac:dyDescent="0.25">
      <c r="B34" s="78" t="s">
        <v>127</v>
      </c>
      <c r="C34" s="79"/>
      <c r="D34" s="129">
        <v>22</v>
      </c>
      <c r="E34" s="125">
        <f>SUM(E11:E33)</f>
        <v>713993</v>
      </c>
      <c r="F34" s="125">
        <f>SUM(F11:F33)</f>
        <v>907894</v>
      </c>
      <c r="G34" s="344">
        <f t="shared" si="2"/>
        <v>-21.357228927606087</v>
      </c>
      <c r="H34" s="71">
        <f>SUM(H11:H33)</f>
        <v>5743120</v>
      </c>
      <c r="I34" s="71">
        <f>SUM(I11:I33)</f>
        <v>6037631</v>
      </c>
      <c r="J34" s="344">
        <f t="shared" si="3"/>
        <v>-4.8779231456841217</v>
      </c>
    </row>
    <row r="35" spans="2:10" x14ac:dyDescent="0.25"/>
    <row r="36" spans="2:10" x14ac:dyDescent="0.25"/>
    <row r="37" spans="2:10" x14ac:dyDescent="0.25"/>
  </sheetData>
  <phoneticPr fontId="0" type="noConversion"/>
  <hyperlinks>
    <hyperlink ref="J1" location="Inhalt!F22" display="Inhalt!F22" xr:uid="{00000000-0004-0000-0900-000000000000}"/>
  </hyperlinks>
  <printOptions horizontalCentered="1"/>
  <pageMargins left="0.19685039370078741" right="0.19685039370078741" top="1.45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/>
  <dimension ref="A1:N40"/>
  <sheetViews>
    <sheetView showGridLines="0" showRowColHeaders="0" zoomScale="85" workbookViewId="0">
      <selection activeCell="M1" sqref="M1"/>
    </sheetView>
  </sheetViews>
  <sheetFormatPr baseColWidth="10" defaultColWidth="0" defaultRowHeight="12.6" zeroHeight="1" x14ac:dyDescent="0.25"/>
  <cols>
    <col min="1" max="1" width="2.6640625" style="131" customWidth="1"/>
    <col min="2" max="2" width="1.109375" style="131" customWidth="1"/>
    <col min="3" max="3" width="22.33203125" style="131" customWidth="1"/>
    <col min="4" max="4" width="3.33203125" style="131" customWidth="1"/>
    <col min="5" max="5" width="12.88671875" style="131" customWidth="1"/>
    <col min="6" max="6" width="2.33203125" style="131" customWidth="1"/>
    <col min="7" max="7" width="11.44140625" style="131" customWidth="1"/>
    <col min="8" max="8" width="11.6640625" style="131" customWidth="1"/>
    <col min="9" max="10" width="11.44140625" style="131" customWidth="1"/>
    <col min="11" max="12" width="13.44140625" style="131" customWidth="1"/>
    <col min="13" max="13" width="13" style="131" customWidth="1"/>
    <col min="14" max="14" width="3.33203125" style="131" customWidth="1"/>
    <col min="15" max="16384" width="9.109375" style="131" hidden="1"/>
  </cols>
  <sheetData>
    <row r="1" spans="2:13" ht="15.6" x14ac:dyDescent="0.3">
      <c r="B1" s="474" t="s">
        <v>370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453" t="str">
        <f>INDEX(rP1.Inhalte,22,1)</f>
        <v>zurück zum Inhaltsverzeichnis</v>
      </c>
    </row>
    <row r="2" spans="2:13" ht="5.0999999999999996" customHeight="1" x14ac:dyDescent="0.25"/>
    <row r="3" spans="2:13" x14ac:dyDescent="0.25">
      <c r="B3" s="449" t="s">
        <v>134</v>
      </c>
      <c r="M3" s="132" t="s">
        <v>72</v>
      </c>
    </row>
    <row r="4" spans="2:13" ht="5.0999999999999996" customHeight="1" x14ac:dyDescent="0.25">
      <c r="C4" s="133"/>
      <c r="D4" s="133"/>
      <c r="E4" s="134"/>
      <c r="F4" s="134"/>
      <c r="G4" s="134"/>
      <c r="H4" s="134"/>
      <c r="I4" s="134"/>
      <c r="J4" s="134"/>
      <c r="K4" s="134"/>
      <c r="L4" s="133"/>
    </row>
    <row r="5" spans="2:13" x14ac:dyDescent="0.25">
      <c r="B5" s="135"/>
      <c r="C5" s="136"/>
      <c r="D5" s="137"/>
      <c r="E5" s="138" t="s">
        <v>73</v>
      </c>
      <c r="F5" s="139"/>
      <c r="G5" s="140" t="s">
        <v>74</v>
      </c>
      <c r="H5" s="141" t="s">
        <v>75</v>
      </c>
      <c r="I5" s="141" t="s">
        <v>76</v>
      </c>
      <c r="J5" s="141" t="s">
        <v>77</v>
      </c>
      <c r="K5" s="142" t="s">
        <v>78</v>
      </c>
      <c r="L5" s="143"/>
      <c r="M5" s="144" t="s">
        <v>79</v>
      </c>
    </row>
    <row r="6" spans="2:13" x14ac:dyDescent="0.25">
      <c r="B6" s="145"/>
      <c r="C6" s="132" t="s">
        <v>80</v>
      </c>
      <c r="D6" s="146" t="s">
        <v>0</v>
      </c>
      <c r="E6" s="147" t="s">
        <v>81</v>
      </c>
      <c r="F6" s="148"/>
      <c r="G6" s="149" t="s">
        <v>82</v>
      </c>
      <c r="H6" s="149" t="s">
        <v>83</v>
      </c>
      <c r="I6" s="149" t="s">
        <v>84</v>
      </c>
      <c r="J6" s="149" t="s">
        <v>85</v>
      </c>
      <c r="K6" s="140" t="s">
        <v>86</v>
      </c>
      <c r="L6" s="149" t="s">
        <v>87</v>
      </c>
      <c r="M6" s="30" t="s">
        <v>88</v>
      </c>
    </row>
    <row r="7" spans="2:13" x14ac:dyDescent="0.25">
      <c r="B7" s="145"/>
      <c r="D7" s="146"/>
      <c r="E7" s="147" t="s">
        <v>89</v>
      </c>
      <c r="F7" s="148"/>
      <c r="G7" s="149" t="s">
        <v>90</v>
      </c>
      <c r="H7" s="149" t="s">
        <v>91</v>
      </c>
      <c r="I7" s="149" t="s">
        <v>92</v>
      </c>
      <c r="J7" s="149" t="s">
        <v>93</v>
      </c>
      <c r="K7" s="149" t="s">
        <v>94</v>
      </c>
      <c r="L7" s="149" t="s">
        <v>95</v>
      </c>
      <c r="M7" s="30" t="s">
        <v>96</v>
      </c>
    </row>
    <row r="8" spans="2:13" ht="4.5" customHeight="1" x14ac:dyDescent="0.25">
      <c r="B8" s="145"/>
      <c r="D8" s="146"/>
      <c r="E8" s="147"/>
      <c r="F8" s="148"/>
      <c r="G8" s="149"/>
      <c r="H8" s="149"/>
      <c r="I8" s="149"/>
      <c r="J8" s="149"/>
      <c r="K8" s="149"/>
      <c r="L8" s="149"/>
      <c r="M8" s="149"/>
    </row>
    <row r="9" spans="2:13" x14ac:dyDescent="0.25">
      <c r="B9" s="145" t="s">
        <v>57</v>
      </c>
      <c r="D9" s="146"/>
      <c r="E9" s="150" t="s">
        <v>97</v>
      </c>
      <c r="F9" s="151"/>
      <c r="G9" s="149" t="s">
        <v>98</v>
      </c>
      <c r="H9" s="149" t="s">
        <v>98</v>
      </c>
      <c r="I9" s="149" t="s">
        <v>97</v>
      </c>
      <c r="J9" s="149" t="s">
        <v>97</v>
      </c>
      <c r="K9" s="149" t="s">
        <v>97</v>
      </c>
      <c r="L9" s="149" t="s">
        <v>97</v>
      </c>
      <c r="M9" s="152" t="s">
        <v>99</v>
      </c>
    </row>
    <row r="10" spans="2:13" x14ac:dyDescent="0.25">
      <c r="B10" s="153"/>
      <c r="C10" s="133"/>
      <c r="D10" s="154"/>
      <c r="E10" s="142" t="s">
        <v>100</v>
      </c>
      <c r="F10" s="143"/>
      <c r="G10" s="155" t="s">
        <v>20</v>
      </c>
      <c r="H10" s="155" t="s">
        <v>21</v>
      </c>
      <c r="I10" s="155" t="s">
        <v>54</v>
      </c>
      <c r="J10" s="155" t="s">
        <v>23</v>
      </c>
      <c r="K10" s="155" t="s">
        <v>24</v>
      </c>
      <c r="L10" s="155" t="s">
        <v>101</v>
      </c>
      <c r="M10" s="155" t="s">
        <v>102</v>
      </c>
    </row>
    <row r="11" spans="2:13" x14ac:dyDescent="0.25">
      <c r="B11" s="145" t="s">
        <v>103</v>
      </c>
      <c r="C11" s="146"/>
      <c r="D11" s="156"/>
      <c r="E11" s="157"/>
      <c r="F11" s="141"/>
      <c r="G11" s="149"/>
      <c r="H11" s="149"/>
      <c r="I11" s="149"/>
      <c r="J11" s="158"/>
      <c r="K11" s="149"/>
      <c r="L11" s="149"/>
      <c r="M11" s="149"/>
    </row>
    <row r="12" spans="2:13" x14ac:dyDescent="0.25">
      <c r="B12" s="145"/>
      <c r="C12" s="133" t="s">
        <v>104</v>
      </c>
      <c r="D12" s="159">
        <v>1</v>
      </c>
      <c r="E12" s="160">
        <v>4484501</v>
      </c>
      <c r="F12" s="161"/>
      <c r="G12" s="162">
        <v>0</v>
      </c>
      <c r="H12" s="162">
        <v>1075640</v>
      </c>
      <c r="I12" s="162">
        <v>615699</v>
      </c>
      <c r="J12" s="162">
        <v>0</v>
      </c>
      <c r="K12" s="162">
        <v>1083448</v>
      </c>
      <c r="L12" s="162">
        <v>2042133</v>
      </c>
      <c r="M12" s="162">
        <f>E12-G12-H12+I12+J12+K12+L12</f>
        <v>7150141</v>
      </c>
    </row>
    <row r="13" spans="2:13" x14ac:dyDescent="0.25">
      <c r="B13" s="145"/>
      <c r="C13" s="133" t="s">
        <v>105</v>
      </c>
      <c r="D13" s="155">
        <v>2</v>
      </c>
      <c r="E13" s="160">
        <v>10246544</v>
      </c>
      <c r="F13" s="161"/>
      <c r="G13" s="162">
        <v>0</v>
      </c>
      <c r="H13" s="162">
        <v>29365</v>
      </c>
      <c r="I13" s="162">
        <v>0</v>
      </c>
      <c r="J13" s="162">
        <v>0</v>
      </c>
      <c r="K13" s="162">
        <v>58622</v>
      </c>
      <c r="L13" s="162">
        <v>1617627</v>
      </c>
      <c r="M13" s="162">
        <f t="shared" ref="M13:M19" si="0">E13-G13-H13+I13+J13+K13+L13</f>
        <v>11893428</v>
      </c>
    </row>
    <row r="14" spans="2:13" x14ac:dyDescent="0.25">
      <c r="B14" s="145"/>
      <c r="C14" s="133" t="s">
        <v>106</v>
      </c>
      <c r="D14" s="155">
        <v>3</v>
      </c>
      <c r="E14" s="160">
        <v>1280419</v>
      </c>
      <c r="F14" s="161"/>
      <c r="G14" s="162">
        <v>1594</v>
      </c>
      <c r="H14" s="162">
        <v>1090986</v>
      </c>
      <c r="I14" s="162">
        <v>2084285</v>
      </c>
      <c r="J14" s="162">
        <v>0</v>
      </c>
      <c r="K14" s="162">
        <v>68271</v>
      </c>
      <c r="L14" s="162">
        <v>293619</v>
      </c>
      <c r="M14" s="162">
        <f t="shared" si="0"/>
        <v>2634014</v>
      </c>
    </row>
    <row r="15" spans="2:13" x14ac:dyDescent="0.25">
      <c r="B15" s="145"/>
      <c r="C15" s="133" t="s">
        <v>107</v>
      </c>
      <c r="D15" s="155">
        <v>4</v>
      </c>
      <c r="E15" s="160">
        <v>16847224</v>
      </c>
      <c r="F15" s="161"/>
      <c r="G15" s="162">
        <v>1204</v>
      </c>
      <c r="H15" s="162">
        <v>162997</v>
      </c>
      <c r="I15" s="162">
        <v>0</v>
      </c>
      <c r="J15" s="162">
        <v>0</v>
      </c>
      <c r="K15" s="162">
        <v>2005071</v>
      </c>
      <c r="L15" s="162">
        <v>6086268</v>
      </c>
      <c r="M15" s="162">
        <f t="shared" si="0"/>
        <v>24774362</v>
      </c>
    </row>
    <row r="16" spans="2:13" x14ac:dyDescent="0.25">
      <c r="B16" s="145"/>
      <c r="C16" s="133" t="s">
        <v>108</v>
      </c>
      <c r="D16" s="155">
        <v>5</v>
      </c>
      <c r="E16" s="160">
        <v>5400720</v>
      </c>
      <c r="F16" s="161"/>
      <c r="G16" s="162">
        <v>5643</v>
      </c>
      <c r="H16" s="162">
        <v>38967</v>
      </c>
      <c r="I16" s="162">
        <v>0</v>
      </c>
      <c r="J16" s="162">
        <v>13318</v>
      </c>
      <c r="K16" s="162">
        <v>294748</v>
      </c>
      <c r="L16" s="162">
        <v>1018037</v>
      </c>
      <c r="M16" s="162">
        <f t="shared" si="0"/>
        <v>6682213</v>
      </c>
    </row>
    <row r="17" spans="2:13" x14ac:dyDescent="0.25">
      <c r="B17" s="145"/>
      <c r="C17" s="133" t="s">
        <v>109</v>
      </c>
      <c r="D17" s="155">
        <v>6</v>
      </c>
      <c r="E17" s="160">
        <v>1178699</v>
      </c>
      <c r="F17" s="161"/>
      <c r="G17" s="162">
        <v>0</v>
      </c>
      <c r="H17" s="162">
        <v>676992</v>
      </c>
      <c r="I17" s="162">
        <v>523</v>
      </c>
      <c r="J17" s="162">
        <v>2217</v>
      </c>
      <c r="K17" s="162">
        <v>17637</v>
      </c>
      <c r="L17" s="162">
        <v>132714</v>
      </c>
      <c r="M17" s="162">
        <f t="shared" si="0"/>
        <v>654798</v>
      </c>
    </row>
    <row r="18" spans="2:13" x14ac:dyDescent="0.25">
      <c r="B18" s="145"/>
      <c r="C18" s="133" t="s">
        <v>110</v>
      </c>
      <c r="D18" s="155">
        <v>7</v>
      </c>
      <c r="E18" s="160">
        <v>2138972</v>
      </c>
      <c r="F18" s="161"/>
      <c r="G18" s="162">
        <v>388207</v>
      </c>
      <c r="H18" s="162">
        <v>549882</v>
      </c>
      <c r="I18" s="162">
        <v>0</v>
      </c>
      <c r="J18" s="162">
        <v>69875</v>
      </c>
      <c r="K18" s="162">
        <v>173997</v>
      </c>
      <c r="L18" s="162">
        <v>409487</v>
      </c>
      <c r="M18" s="162">
        <f t="shared" si="0"/>
        <v>1854242</v>
      </c>
    </row>
    <row r="19" spans="2:13" x14ac:dyDescent="0.25">
      <c r="B19" s="153"/>
      <c r="C19" s="133" t="s">
        <v>111</v>
      </c>
      <c r="D19" s="155">
        <v>8</v>
      </c>
      <c r="E19" s="160">
        <v>1164287</v>
      </c>
      <c r="F19" s="161"/>
      <c r="G19" s="162">
        <v>282</v>
      </c>
      <c r="H19" s="162">
        <v>489537</v>
      </c>
      <c r="I19" s="162">
        <v>17512</v>
      </c>
      <c r="J19" s="162">
        <v>18952</v>
      </c>
      <c r="K19" s="162">
        <v>0</v>
      </c>
      <c r="L19" s="162">
        <v>128644</v>
      </c>
      <c r="M19" s="162">
        <f t="shared" si="0"/>
        <v>839576</v>
      </c>
    </row>
    <row r="20" spans="2:13" ht="3.9" customHeight="1" x14ac:dyDescent="0.25">
      <c r="B20" s="153"/>
      <c r="C20" s="133"/>
      <c r="D20" s="155"/>
      <c r="E20" s="160"/>
      <c r="F20" s="161"/>
      <c r="G20" s="162"/>
      <c r="H20" s="162"/>
      <c r="I20" s="162"/>
      <c r="J20" s="162"/>
      <c r="K20" s="162"/>
      <c r="L20" s="162"/>
      <c r="M20" s="162"/>
    </row>
    <row r="21" spans="2:13" x14ac:dyDescent="0.25">
      <c r="B21" s="145" t="s">
        <v>112</v>
      </c>
      <c r="D21" s="140"/>
      <c r="E21" s="163" t="s">
        <v>0</v>
      </c>
      <c r="F21" s="164"/>
      <c r="G21" s="165"/>
      <c r="H21" s="165"/>
      <c r="I21" s="165"/>
      <c r="J21" s="165"/>
      <c r="K21" s="165"/>
      <c r="L21" s="165"/>
      <c r="M21" s="165"/>
    </row>
    <row r="22" spans="2:13" x14ac:dyDescent="0.25">
      <c r="B22" s="145"/>
      <c r="C22" s="133" t="s">
        <v>113</v>
      </c>
      <c r="D22" s="159">
        <v>9</v>
      </c>
      <c r="E22" s="160">
        <v>1473699</v>
      </c>
      <c r="F22" s="161"/>
      <c r="G22" s="162">
        <v>94516</v>
      </c>
      <c r="H22" s="162">
        <v>213733</v>
      </c>
      <c r="I22" s="162">
        <v>131244</v>
      </c>
      <c r="J22" s="162">
        <v>0</v>
      </c>
      <c r="K22" s="162">
        <v>89773</v>
      </c>
      <c r="L22" s="162">
        <v>664537</v>
      </c>
      <c r="M22" s="162">
        <f t="shared" ref="M22:M34" si="1">E22-G22-H22+I22+J22+K22+L22</f>
        <v>2051004</v>
      </c>
    </row>
    <row r="23" spans="2:13" x14ac:dyDescent="0.25">
      <c r="B23" s="145"/>
      <c r="C23" s="133" t="s">
        <v>114</v>
      </c>
      <c r="D23" s="155">
        <v>10</v>
      </c>
      <c r="E23" s="160">
        <v>1939913</v>
      </c>
      <c r="F23" s="161"/>
      <c r="G23" s="162">
        <v>1889867</v>
      </c>
      <c r="H23" s="162">
        <v>58850</v>
      </c>
      <c r="I23" s="162">
        <v>172624</v>
      </c>
      <c r="J23" s="162">
        <v>0</v>
      </c>
      <c r="K23" s="162">
        <v>4889</v>
      </c>
      <c r="L23" s="162">
        <v>23</v>
      </c>
      <c r="M23" s="162">
        <f t="shared" si="1"/>
        <v>168732</v>
      </c>
    </row>
    <row r="24" spans="2:13" x14ac:dyDescent="0.25">
      <c r="B24" s="145"/>
      <c r="C24" s="133" t="s">
        <v>115</v>
      </c>
      <c r="D24" s="155">
        <v>11</v>
      </c>
      <c r="E24" s="160">
        <v>307138</v>
      </c>
      <c r="F24" s="161"/>
      <c r="G24" s="162">
        <v>0</v>
      </c>
      <c r="H24" s="162">
        <v>183796</v>
      </c>
      <c r="I24" s="162">
        <v>59682</v>
      </c>
      <c r="J24" s="162">
        <v>6364</v>
      </c>
      <c r="K24" s="162">
        <v>4029</v>
      </c>
      <c r="L24" s="162">
        <v>58786</v>
      </c>
      <c r="M24" s="162">
        <f t="shared" si="1"/>
        <v>252203</v>
      </c>
    </row>
    <row r="25" spans="2:13" x14ac:dyDescent="0.25">
      <c r="B25" s="145"/>
      <c r="C25" s="133" t="s">
        <v>116</v>
      </c>
      <c r="D25" s="155">
        <v>12</v>
      </c>
      <c r="E25" s="160">
        <v>18562</v>
      </c>
      <c r="F25" s="161"/>
      <c r="G25" s="162">
        <v>0</v>
      </c>
      <c r="H25" s="162">
        <v>1342</v>
      </c>
      <c r="I25" s="162">
        <v>15445</v>
      </c>
      <c r="J25" s="162">
        <v>0</v>
      </c>
      <c r="K25" s="162">
        <v>706</v>
      </c>
      <c r="L25" s="162">
        <v>52363</v>
      </c>
      <c r="M25" s="162">
        <f t="shared" si="1"/>
        <v>85734</v>
      </c>
    </row>
    <row r="26" spans="2:13" x14ac:dyDescent="0.25">
      <c r="B26" s="145"/>
      <c r="C26" s="133" t="s">
        <v>117</v>
      </c>
      <c r="D26" s="155">
        <v>13</v>
      </c>
      <c r="E26" s="160">
        <v>0</v>
      </c>
      <c r="F26" s="161"/>
      <c r="G26" s="162">
        <v>0</v>
      </c>
      <c r="H26" s="162">
        <v>0</v>
      </c>
      <c r="I26" s="162">
        <v>0</v>
      </c>
      <c r="J26" s="162">
        <v>0</v>
      </c>
      <c r="K26" s="162">
        <v>0</v>
      </c>
      <c r="L26" s="162">
        <v>3206</v>
      </c>
      <c r="M26" s="162">
        <f t="shared" si="1"/>
        <v>3206</v>
      </c>
    </row>
    <row r="27" spans="2:13" x14ac:dyDescent="0.25">
      <c r="B27" s="145"/>
      <c r="C27" s="133" t="s">
        <v>118</v>
      </c>
      <c r="D27" s="155">
        <v>14</v>
      </c>
      <c r="E27" s="160">
        <v>0</v>
      </c>
      <c r="F27" s="161"/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f t="shared" si="1"/>
        <v>0</v>
      </c>
    </row>
    <row r="28" spans="2:13" x14ac:dyDescent="0.25">
      <c r="B28" s="145"/>
      <c r="C28" s="133" t="s">
        <v>119</v>
      </c>
      <c r="D28" s="155">
        <v>15</v>
      </c>
      <c r="E28" s="160">
        <v>2529708</v>
      </c>
      <c r="F28" s="161"/>
      <c r="G28" s="162">
        <v>0</v>
      </c>
      <c r="H28" s="162">
        <v>27065</v>
      </c>
      <c r="I28" s="162">
        <v>0</v>
      </c>
      <c r="J28" s="162">
        <v>0</v>
      </c>
      <c r="K28" s="162">
        <v>59635</v>
      </c>
      <c r="L28" s="162">
        <v>3685623</v>
      </c>
      <c r="M28" s="162">
        <f t="shared" si="1"/>
        <v>6247901</v>
      </c>
    </row>
    <row r="29" spans="2:13" x14ac:dyDescent="0.25">
      <c r="B29" s="145"/>
      <c r="C29" s="133" t="s">
        <v>120</v>
      </c>
      <c r="D29" s="155">
        <v>16</v>
      </c>
      <c r="E29" s="160">
        <v>12387</v>
      </c>
      <c r="F29" s="161"/>
      <c r="G29" s="162">
        <v>0</v>
      </c>
      <c r="H29" s="162">
        <v>9322</v>
      </c>
      <c r="I29" s="162">
        <v>0</v>
      </c>
      <c r="J29" s="162">
        <v>0</v>
      </c>
      <c r="K29" s="162">
        <v>0</v>
      </c>
      <c r="L29" s="162">
        <v>10356</v>
      </c>
      <c r="M29" s="162">
        <f t="shared" si="1"/>
        <v>13421</v>
      </c>
    </row>
    <row r="30" spans="2:13" x14ac:dyDescent="0.25">
      <c r="B30" s="145"/>
      <c r="C30" s="133" t="s">
        <v>284</v>
      </c>
      <c r="D30" s="155">
        <v>17</v>
      </c>
      <c r="E30" s="160">
        <v>1033642</v>
      </c>
      <c r="F30" s="166"/>
      <c r="G30" s="162">
        <v>0</v>
      </c>
      <c r="H30" s="162">
        <v>576690</v>
      </c>
      <c r="I30" s="162">
        <v>0</v>
      </c>
      <c r="J30" s="162">
        <v>157598</v>
      </c>
      <c r="K30" s="162">
        <v>37264</v>
      </c>
      <c r="L30" s="162">
        <v>478404</v>
      </c>
      <c r="M30" s="162">
        <f t="shared" si="1"/>
        <v>1130218</v>
      </c>
    </row>
    <row r="31" spans="2:13" x14ac:dyDescent="0.25">
      <c r="B31" s="145"/>
      <c r="C31" s="133" t="s">
        <v>123</v>
      </c>
      <c r="D31" s="155">
        <v>18</v>
      </c>
      <c r="E31" s="160">
        <v>1640148</v>
      </c>
      <c r="F31" s="161"/>
      <c r="G31" s="162">
        <v>7693</v>
      </c>
      <c r="H31" s="162">
        <v>64608</v>
      </c>
      <c r="I31" s="162">
        <v>0</v>
      </c>
      <c r="J31" s="162">
        <v>0</v>
      </c>
      <c r="K31" s="162">
        <v>1420</v>
      </c>
      <c r="L31" s="162">
        <v>68193</v>
      </c>
      <c r="M31" s="162">
        <f t="shared" si="1"/>
        <v>1637460</v>
      </c>
    </row>
    <row r="32" spans="2:13" x14ac:dyDescent="0.25">
      <c r="B32" s="145"/>
      <c r="C32" s="133" t="s">
        <v>124</v>
      </c>
      <c r="D32" s="155">
        <v>19</v>
      </c>
      <c r="E32" s="160">
        <v>973384</v>
      </c>
      <c r="F32" s="161"/>
      <c r="G32" s="162">
        <v>334862</v>
      </c>
      <c r="H32" s="162">
        <v>3</v>
      </c>
      <c r="I32" s="162">
        <v>0</v>
      </c>
      <c r="J32" s="162">
        <v>0</v>
      </c>
      <c r="K32" s="162">
        <v>270682</v>
      </c>
      <c r="L32" s="162">
        <v>8790</v>
      </c>
      <c r="M32" s="162">
        <f t="shared" si="1"/>
        <v>917991</v>
      </c>
    </row>
    <row r="33" spans="2:13" x14ac:dyDescent="0.25">
      <c r="B33" s="145"/>
      <c r="C33" s="133" t="s">
        <v>125</v>
      </c>
      <c r="D33" s="155">
        <v>20</v>
      </c>
      <c r="E33" s="160">
        <v>159976</v>
      </c>
      <c r="F33" s="161"/>
      <c r="G33" s="162">
        <v>0</v>
      </c>
      <c r="H33" s="162">
        <v>122206</v>
      </c>
      <c r="I33" s="162">
        <v>0</v>
      </c>
      <c r="J33" s="162">
        <v>0</v>
      </c>
      <c r="K33" s="162">
        <v>38223</v>
      </c>
      <c r="L33" s="162">
        <v>39498</v>
      </c>
      <c r="M33" s="162">
        <f t="shared" si="1"/>
        <v>115491</v>
      </c>
    </row>
    <row r="34" spans="2:13" x14ac:dyDescent="0.25">
      <c r="B34" s="145"/>
      <c r="C34" s="133" t="s">
        <v>126</v>
      </c>
      <c r="D34" s="155">
        <v>21</v>
      </c>
      <c r="E34" s="160">
        <v>997774</v>
      </c>
      <c r="F34" s="161"/>
      <c r="G34" s="162">
        <v>302120</v>
      </c>
      <c r="H34" s="162">
        <v>371139</v>
      </c>
      <c r="I34" s="162">
        <v>488265</v>
      </c>
      <c r="J34" s="162">
        <v>0</v>
      </c>
      <c r="K34" s="162">
        <v>142</v>
      </c>
      <c r="L34" s="162">
        <v>94285</v>
      </c>
      <c r="M34" s="162">
        <f t="shared" si="1"/>
        <v>907207</v>
      </c>
    </row>
    <row r="35" spans="2:13" s="172" customFormat="1" x14ac:dyDescent="0.25">
      <c r="B35" s="167" t="s">
        <v>127</v>
      </c>
      <c r="C35" s="168"/>
      <c r="D35" s="169">
        <v>22</v>
      </c>
      <c r="E35" s="170">
        <f>SUM(E12:E34)</f>
        <v>53827697</v>
      </c>
      <c r="F35" s="171"/>
      <c r="G35" s="170">
        <f>SUM(G12:G34)</f>
        <v>3025988</v>
      </c>
      <c r="H35" s="170">
        <f t="shared" ref="H35:M35" si="2">SUM(H12:H34)</f>
        <v>5743120</v>
      </c>
      <c r="I35" s="170">
        <f t="shared" si="2"/>
        <v>3585279</v>
      </c>
      <c r="J35" s="170">
        <f t="shared" si="2"/>
        <v>268324</v>
      </c>
      <c r="K35" s="170">
        <f t="shared" si="2"/>
        <v>4208557</v>
      </c>
      <c r="L35" s="170">
        <f t="shared" si="2"/>
        <v>16892593</v>
      </c>
      <c r="M35" s="365">
        <f t="shared" si="2"/>
        <v>70013342</v>
      </c>
    </row>
    <row r="36" spans="2:13" ht="7.5" customHeight="1" x14ac:dyDescent="0.25"/>
    <row r="37" spans="2:13" s="9" customFormat="1" x14ac:dyDescent="0.25">
      <c r="B37" s="447" t="s">
        <v>287</v>
      </c>
      <c r="C37" s="131"/>
      <c r="D37" s="126"/>
      <c r="E37" s="126"/>
      <c r="F37" s="126"/>
      <c r="G37" s="127"/>
    </row>
    <row r="38" spans="2:13" s="9" customFormat="1" x14ac:dyDescent="0.25">
      <c r="C38" s="126" t="s">
        <v>286</v>
      </c>
      <c r="D38" s="448" t="s">
        <v>35</v>
      </c>
      <c r="E38" s="126">
        <v>134593</v>
      </c>
      <c r="F38" s="126"/>
      <c r="G38" s="127"/>
    </row>
    <row r="39" spans="2:13" x14ac:dyDescent="0.25">
      <c r="C39" s="126" t="s">
        <v>288</v>
      </c>
      <c r="D39" s="448" t="s">
        <v>35</v>
      </c>
      <c r="E39" s="126">
        <v>23005</v>
      </c>
      <c r="F39" s="126"/>
    </row>
    <row r="40" spans="2:13" x14ac:dyDescent="0.25"/>
  </sheetData>
  <phoneticPr fontId="0" type="noConversion"/>
  <hyperlinks>
    <hyperlink ref="M1" location="Inhalt!F23" display="Inhalt!F23" xr:uid="{00000000-0004-0000-0A00-000000000000}"/>
  </hyperlinks>
  <printOptions horizontalCentered="1"/>
  <pageMargins left="0" right="0" top="1.39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1"/>
  <dimension ref="B1:N42"/>
  <sheetViews>
    <sheetView showRowColHeaders="0" zoomScale="85" workbookViewId="0">
      <selection activeCell="C40" sqref="C40"/>
    </sheetView>
  </sheetViews>
  <sheetFormatPr baseColWidth="10" defaultColWidth="0" defaultRowHeight="12.6" zeroHeight="1" x14ac:dyDescent="0.25"/>
  <cols>
    <col min="1" max="1" width="1.88671875" style="9" customWidth="1"/>
    <col min="2" max="2" width="1.109375" style="9" customWidth="1"/>
    <col min="3" max="3" width="22.6640625" style="9" customWidth="1"/>
    <col min="4" max="4" width="3.33203125" style="9" customWidth="1"/>
    <col min="5" max="5" width="12.5546875" style="9" customWidth="1"/>
    <col min="6" max="8" width="11.44140625" style="9" customWidth="1"/>
    <col min="9" max="9" width="2.44140625" style="9" customWidth="1"/>
    <col min="10" max="10" width="11" style="9" customWidth="1"/>
    <col min="11" max="11" width="13.5546875" style="9" customWidth="1"/>
    <col min="12" max="13" width="12.5546875" style="9" customWidth="1"/>
    <col min="14" max="14" width="2.109375" style="9" customWidth="1"/>
    <col min="15" max="15" width="9.109375" style="9" customWidth="1"/>
    <col min="16" max="16384" width="0" style="9" hidden="1"/>
  </cols>
  <sheetData>
    <row r="1" spans="2:14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6"/>
      <c r="K1" s="6"/>
      <c r="L1" s="6"/>
      <c r="M1" s="452" t="str">
        <f>INDEX(rP1.Inhalte,22,1)</f>
        <v>zurück zum Inhaltsverzeichnis</v>
      </c>
      <c r="N1" s="6"/>
    </row>
    <row r="2" spans="2:14" ht="5.0999999999999996" customHeight="1" x14ac:dyDescent="0.25"/>
    <row r="3" spans="2:14" x14ac:dyDescent="0.25">
      <c r="B3" s="9" t="s">
        <v>135</v>
      </c>
      <c r="N3" s="15" t="s">
        <v>72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7"/>
      <c r="J4" s="17"/>
      <c r="K4" s="17"/>
      <c r="L4" s="16"/>
    </row>
    <row r="5" spans="2:14" x14ac:dyDescent="0.25">
      <c r="B5" s="100"/>
      <c r="C5" s="19"/>
      <c r="D5" s="20"/>
      <c r="E5" s="109"/>
      <c r="F5" s="24" t="s">
        <v>136</v>
      </c>
      <c r="G5" s="25"/>
      <c r="H5" s="26"/>
      <c r="I5" s="109" t="s">
        <v>0</v>
      </c>
      <c r="J5" s="173"/>
      <c r="K5" s="22" t="s">
        <v>137</v>
      </c>
      <c r="L5" s="109"/>
      <c r="M5" s="109" t="s">
        <v>79</v>
      </c>
      <c r="N5" s="20"/>
    </row>
    <row r="6" spans="2:14" x14ac:dyDescent="0.25">
      <c r="B6" s="85"/>
      <c r="C6" s="15" t="s">
        <v>138</v>
      </c>
      <c r="D6" s="28" t="s">
        <v>0</v>
      </c>
      <c r="E6" s="112" t="s">
        <v>88</v>
      </c>
      <c r="F6" s="30" t="s">
        <v>139</v>
      </c>
      <c r="G6" s="30" t="s">
        <v>140</v>
      </c>
      <c r="H6" s="174" t="s">
        <v>141</v>
      </c>
      <c r="I6" s="112" t="s">
        <v>142</v>
      </c>
      <c r="J6" s="6"/>
      <c r="K6" s="30" t="s">
        <v>143</v>
      </c>
      <c r="L6" s="112" t="s">
        <v>144</v>
      </c>
      <c r="M6" s="112" t="s">
        <v>145</v>
      </c>
      <c r="N6" s="175"/>
    </row>
    <row r="7" spans="2:14" x14ac:dyDescent="0.25">
      <c r="B7" s="85"/>
      <c r="D7" s="28"/>
      <c r="E7" s="112" t="s">
        <v>96</v>
      </c>
      <c r="F7" s="30" t="s">
        <v>146</v>
      </c>
      <c r="G7" s="30" t="s">
        <v>147</v>
      </c>
      <c r="H7" s="174" t="s">
        <v>148</v>
      </c>
      <c r="I7" s="112"/>
      <c r="J7" s="6"/>
      <c r="K7" s="30" t="s">
        <v>149</v>
      </c>
      <c r="L7" s="112" t="s">
        <v>150</v>
      </c>
      <c r="M7" s="112" t="s">
        <v>151</v>
      </c>
      <c r="N7" s="175"/>
    </row>
    <row r="8" spans="2:14" ht="4.5" customHeight="1" x14ac:dyDescent="0.25">
      <c r="B8" s="85"/>
      <c r="D8" s="28"/>
      <c r="E8" s="112"/>
      <c r="F8" s="30"/>
      <c r="G8" s="30"/>
      <c r="I8" s="112"/>
      <c r="J8" s="6"/>
      <c r="K8" s="30"/>
      <c r="L8" s="112"/>
      <c r="M8" s="112"/>
      <c r="N8" s="175"/>
    </row>
    <row r="9" spans="2:14" x14ac:dyDescent="0.25">
      <c r="B9" s="85" t="s">
        <v>57</v>
      </c>
      <c r="D9" s="28"/>
      <c r="E9" s="114" t="s">
        <v>97</v>
      </c>
      <c r="F9" s="30" t="s">
        <v>98</v>
      </c>
      <c r="G9" s="30" t="s">
        <v>98</v>
      </c>
      <c r="H9" s="30" t="s">
        <v>98</v>
      </c>
      <c r="I9" s="114" t="s">
        <v>97</v>
      </c>
      <c r="J9" s="176"/>
      <c r="K9" s="30" t="s">
        <v>98</v>
      </c>
      <c r="L9" s="6" t="s">
        <v>98</v>
      </c>
      <c r="M9" s="177" t="s">
        <v>99</v>
      </c>
      <c r="N9" s="178"/>
    </row>
    <row r="10" spans="2:14" x14ac:dyDescent="0.25">
      <c r="B10" s="101"/>
      <c r="C10" s="16"/>
      <c r="D10" s="34"/>
      <c r="E10" s="24" t="s">
        <v>100</v>
      </c>
      <c r="F10" s="36" t="s">
        <v>20</v>
      </c>
      <c r="G10" s="36" t="s">
        <v>21</v>
      </c>
      <c r="H10" s="36" t="s">
        <v>54</v>
      </c>
      <c r="I10" s="24" t="s">
        <v>23</v>
      </c>
      <c r="J10" s="25"/>
      <c r="K10" s="36" t="s">
        <v>24</v>
      </c>
      <c r="L10" s="24" t="s">
        <v>101</v>
      </c>
      <c r="M10" s="24" t="s">
        <v>102</v>
      </c>
      <c r="N10" s="179"/>
    </row>
    <row r="11" spans="2:14" x14ac:dyDescent="0.25">
      <c r="B11" s="85" t="s">
        <v>103</v>
      </c>
      <c r="C11" s="28"/>
      <c r="D11" s="31"/>
      <c r="E11" s="21"/>
      <c r="F11" s="30"/>
      <c r="G11" s="30"/>
      <c r="H11" s="30"/>
      <c r="I11" s="29"/>
      <c r="J11" s="174"/>
      <c r="K11" s="30"/>
      <c r="L11" s="21"/>
      <c r="M11" s="21"/>
      <c r="N11" s="180"/>
    </row>
    <row r="12" spans="2:14" x14ac:dyDescent="0.25">
      <c r="B12" s="85"/>
      <c r="C12" s="16" t="s">
        <v>104</v>
      </c>
      <c r="D12" s="88">
        <v>1</v>
      </c>
      <c r="E12" s="118">
        <v>941508</v>
      </c>
      <c r="F12" s="118">
        <v>193</v>
      </c>
      <c r="G12" s="118">
        <v>87726</v>
      </c>
      <c r="H12" s="118">
        <v>0</v>
      </c>
      <c r="I12" s="118"/>
      <c r="J12" s="119">
        <v>7</v>
      </c>
      <c r="K12" s="118">
        <v>7895</v>
      </c>
      <c r="L12" s="118">
        <f>E12-F12-G12-H12+J12-K12-M12</f>
        <v>1170</v>
      </c>
      <c r="M12" s="118">
        <v>844531</v>
      </c>
      <c r="N12" s="182"/>
    </row>
    <row r="13" spans="2:14" x14ac:dyDescent="0.25">
      <c r="B13" s="85"/>
      <c r="C13" s="16" t="s">
        <v>105</v>
      </c>
      <c r="D13" s="36">
        <v>2</v>
      </c>
      <c r="E13" s="118">
        <v>1965206</v>
      </c>
      <c r="F13" s="118">
        <v>92371</v>
      </c>
      <c r="G13" s="118">
        <v>210011</v>
      </c>
      <c r="H13" s="118">
        <v>0</v>
      </c>
      <c r="I13" s="118"/>
      <c r="J13" s="119">
        <v>5463</v>
      </c>
      <c r="K13" s="118">
        <v>156608</v>
      </c>
      <c r="L13" s="118">
        <f t="shared" ref="L13:L19" si="0">E13-F13-G13-H13+J13-K13-M13</f>
        <v>6177</v>
      </c>
      <c r="M13" s="118">
        <v>1505502</v>
      </c>
      <c r="N13" s="182" t="s">
        <v>122</v>
      </c>
    </row>
    <row r="14" spans="2:14" x14ac:dyDescent="0.25">
      <c r="B14" s="85"/>
      <c r="C14" s="16" t="s">
        <v>106</v>
      </c>
      <c r="D14" s="36">
        <v>3</v>
      </c>
      <c r="E14" s="118">
        <v>316771</v>
      </c>
      <c r="F14" s="118">
        <v>3552</v>
      </c>
      <c r="G14" s="118">
        <v>113655</v>
      </c>
      <c r="H14" s="118">
        <v>0</v>
      </c>
      <c r="I14" s="118"/>
      <c r="J14" s="119">
        <v>-8036</v>
      </c>
      <c r="K14" s="118">
        <v>5363</v>
      </c>
      <c r="L14" s="118">
        <f t="shared" si="0"/>
        <v>-8320</v>
      </c>
      <c r="M14" s="118">
        <v>194485</v>
      </c>
      <c r="N14" s="182"/>
    </row>
    <row r="15" spans="2:14" x14ac:dyDescent="0.25">
      <c r="B15" s="85"/>
      <c r="C15" s="16" t="s">
        <v>107</v>
      </c>
      <c r="D15" s="36">
        <v>4</v>
      </c>
      <c r="E15" s="118">
        <v>3611762</v>
      </c>
      <c r="F15" s="118">
        <v>76767</v>
      </c>
      <c r="G15" s="118">
        <v>614445</v>
      </c>
      <c r="H15" s="118">
        <v>0</v>
      </c>
      <c r="I15" s="118"/>
      <c r="J15" s="119">
        <v>-57164</v>
      </c>
      <c r="K15" s="118">
        <v>130943</v>
      </c>
      <c r="L15" s="118">
        <f t="shared" si="0"/>
        <v>-70220</v>
      </c>
      <c r="M15" s="118">
        <v>2802663</v>
      </c>
      <c r="N15" s="182"/>
    </row>
    <row r="16" spans="2:14" x14ac:dyDescent="0.25">
      <c r="B16" s="85"/>
      <c r="C16" s="16" t="s">
        <v>108</v>
      </c>
      <c r="D16" s="36">
        <v>5</v>
      </c>
      <c r="E16" s="118">
        <v>877330</v>
      </c>
      <c r="F16" s="118">
        <v>63750</v>
      </c>
      <c r="G16" s="118">
        <v>38102</v>
      </c>
      <c r="H16" s="118">
        <v>58709</v>
      </c>
      <c r="I16" s="118"/>
      <c r="J16" s="119">
        <v>61641</v>
      </c>
      <c r="K16" s="118">
        <v>-25898</v>
      </c>
      <c r="L16" s="118">
        <f t="shared" si="0"/>
        <v>-26491</v>
      </c>
      <c r="M16" s="118">
        <v>830799</v>
      </c>
      <c r="N16" s="182"/>
    </row>
    <row r="17" spans="2:14" x14ac:dyDescent="0.25">
      <c r="B17" s="85"/>
      <c r="C17" s="16" t="s">
        <v>109</v>
      </c>
      <c r="D17" s="36">
        <v>6</v>
      </c>
      <c r="E17" s="118">
        <v>133563</v>
      </c>
      <c r="F17" s="118">
        <v>155</v>
      </c>
      <c r="G17" s="118">
        <v>7270</v>
      </c>
      <c r="H17" s="118">
        <v>0</v>
      </c>
      <c r="I17" s="118"/>
      <c r="J17" s="119">
        <v>-3259</v>
      </c>
      <c r="K17" s="118">
        <v>59484</v>
      </c>
      <c r="L17" s="118">
        <f t="shared" si="0"/>
        <v>871</v>
      </c>
      <c r="M17" s="118">
        <v>62524</v>
      </c>
      <c r="N17" s="182"/>
    </row>
    <row r="18" spans="2:14" x14ac:dyDescent="0.25">
      <c r="B18" s="85"/>
      <c r="C18" s="16" t="s">
        <v>110</v>
      </c>
      <c r="D18" s="36">
        <v>7</v>
      </c>
      <c r="E18" s="118">
        <v>195635</v>
      </c>
      <c r="F18" s="118">
        <v>26933</v>
      </c>
      <c r="G18" s="118">
        <v>63671</v>
      </c>
      <c r="H18" s="118">
        <v>62124</v>
      </c>
      <c r="I18" s="118"/>
      <c r="J18" s="119">
        <v>2487</v>
      </c>
      <c r="K18" s="118">
        <v>-11764</v>
      </c>
      <c r="L18" s="118">
        <f t="shared" si="0"/>
        <v>3238</v>
      </c>
      <c r="M18" s="118">
        <v>53920</v>
      </c>
      <c r="N18" s="182" t="s">
        <v>122</v>
      </c>
    </row>
    <row r="19" spans="2:14" x14ac:dyDescent="0.25">
      <c r="B19" s="101"/>
      <c r="C19" s="16" t="s">
        <v>111</v>
      </c>
      <c r="D19" s="36">
        <v>8</v>
      </c>
      <c r="E19" s="118">
        <v>128211</v>
      </c>
      <c r="F19" s="118">
        <v>120</v>
      </c>
      <c r="G19" s="118">
        <v>54400</v>
      </c>
      <c r="H19" s="118">
        <v>0</v>
      </c>
      <c r="I19" s="118"/>
      <c r="J19" s="119">
        <v>8982</v>
      </c>
      <c r="K19" s="118">
        <v>20887</v>
      </c>
      <c r="L19" s="118">
        <f t="shared" si="0"/>
        <v>-1643</v>
      </c>
      <c r="M19" s="118">
        <v>63429</v>
      </c>
      <c r="N19" s="182"/>
    </row>
    <row r="20" spans="2:14" ht="3.9" customHeight="1" x14ac:dyDescent="0.25">
      <c r="B20" s="101"/>
      <c r="C20" s="16"/>
      <c r="D20" s="36"/>
      <c r="E20" s="118"/>
      <c r="F20" s="89"/>
      <c r="G20" s="89"/>
      <c r="H20" s="89"/>
      <c r="I20" s="118"/>
      <c r="J20" s="181"/>
      <c r="K20" s="89"/>
      <c r="L20" s="118"/>
      <c r="M20" s="118"/>
      <c r="N20" s="182"/>
    </row>
    <row r="21" spans="2:14" x14ac:dyDescent="0.25">
      <c r="B21" s="85" t="s">
        <v>112</v>
      </c>
      <c r="D21" s="22"/>
      <c r="E21" s="120" t="s">
        <v>0</v>
      </c>
      <c r="F21" s="87"/>
      <c r="G21" s="87"/>
      <c r="H21" s="87"/>
      <c r="I21" s="120"/>
      <c r="J21" s="11"/>
      <c r="K21" s="87"/>
      <c r="L21" s="120"/>
      <c r="M21" s="120"/>
      <c r="N21" s="183"/>
    </row>
    <row r="22" spans="2:14" x14ac:dyDescent="0.25">
      <c r="B22" s="85"/>
      <c r="C22" s="16" t="s">
        <v>113</v>
      </c>
      <c r="D22" s="88">
        <v>9</v>
      </c>
      <c r="E22" s="118">
        <v>317624</v>
      </c>
      <c r="F22" s="118">
        <v>1137</v>
      </c>
      <c r="G22" s="118">
        <v>24078</v>
      </c>
      <c r="H22" s="118">
        <v>0</v>
      </c>
      <c r="I22" s="118"/>
      <c r="J22" s="119">
        <v>0</v>
      </c>
      <c r="K22" s="118">
        <v>-2327</v>
      </c>
      <c r="L22" s="118">
        <f t="shared" ref="L22:L34" si="1">E22-F22-G22-H22+J22-K22-M22</f>
        <v>4590</v>
      </c>
      <c r="M22" s="118">
        <v>290146</v>
      </c>
      <c r="N22" s="182"/>
    </row>
    <row r="23" spans="2:14" x14ac:dyDescent="0.25">
      <c r="B23" s="85"/>
      <c r="C23" s="16" t="s">
        <v>114</v>
      </c>
      <c r="D23" s="36">
        <v>10</v>
      </c>
      <c r="E23" s="118">
        <v>24438</v>
      </c>
      <c r="F23" s="118">
        <v>0</v>
      </c>
      <c r="G23" s="118">
        <v>1</v>
      </c>
      <c r="H23" s="118">
        <v>0</v>
      </c>
      <c r="I23" s="118"/>
      <c r="J23" s="119">
        <v>0</v>
      </c>
      <c r="K23" s="118">
        <v>81</v>
      </c>
      <c r="L23" s="118">
        <f t="shared" si="1"/>
        <v>-1592</v>
      </c>
      <c r="M23" s="118">
        <v>25948</v>
      </c>
      <c r="N23" s="182"/>
    </row>
    <row r="24" spans="2:14" x14ac:dyDescent="0.25">
      <c r="B24" s="85"/>
      <c r="C24" s="16" t="s">
        <v>115</v>
      </c>
      <c r="D24" s="36">
        <v>11</v>
      </c>
      <c r="E24" s="118">
        <v>43452</v>
      </c>
      <c r="F24" s="118">
        <v>14514</v>
      </c>
      <c r="G24" s="118">
        <v>12240</v>
      </c>
      <c r="H24" s="118">
        <v>0</v>
      </c>
      <c r="I24" s="118"/>
      <c r="J24" s="119">
        <v>0</v>
      </c>
      <c r="K24" s="118">
        <v>-835</v>
      </c>
      <c r="L24" s="118">
        <f t="shared" si="1"/>
        <v>1285</v>
      </c>
      <c r="M24" s="118">
        <v>16248</v>
      </c>
      <c r="N24" s="182"/>
    </row>
    <row r="25" spans="2:14" x14ac:dyDescent="0.25">
      <c r="B25" s="85"/>
      <c r="C25" s="16" t="s">
        <v>116</v>
      </c>
      <c r="D25" s="36">
        <v>12</v>
      </c>
      <c r="E25" s="118">
        <v>12483</v>
      </c>
      <c r="F25" s="118">
        <v>1367</v>
      </c>
      <c r="G25" s="118">
        <v>1814</v>
      </c>
      <c r="H25" s="118">
        <v>0</v>
      </c>
      <c r="I25" s="118"/>
      <c r="J25" s="119">
        <v>0</v>
      </c>
      <c r="K25" s="118">
        <v>-339</v>
      </c>
      <c r="L25" s="118">
        <f t="shared" si="1"/>
        <v>27</v>
      </c>
      <c r="M25" s="118">
        <v>9614</v>
      </c>
      <c r="N25" s="182"/>
    </row>
    <row r="26" spans="2:14" x14ac:dyDescent="0.25">
      <c r="B26" s="85"/>
      <c r="C26" s="16" t="s">
        <v>117</v>
      </c>
      <c r="D26" s="36">
        <v>13</v>
      </c>
      <c r="E26" s="118">
        <v>688</v>
      </c>
      <c r="F26" s="118">
        <v>0</v>
      </c>
      <c r="G26" s="118">
        <v>101</v>
      </c>
      <c r="H26" s="118">
        <v>0</v>
      </c>
      <c r="I26" s="118"/>
      <c r="J26" s="119">
        <v>-1</v>
      </c>
      <c r="K26" s="118">
        <v>151</v>
      </c>
      <c r="L26" s="118">
        <f t="shared" si="1"/>
        <v>17</v>
      </c>
      <c r="M26" s="118">
        <v>418</v>
      </c>
      <c r="N26" s="182"/>
    </row>
    <row r="27" spans="2:14" x14ac:dyDescent="0.25">
      <c r="B27" s="85"/>
      <c r="C27" s="16" t="s">
        <v>118</v>
      </c>
      <c r="D27" s="36">
        <v>14</v>
      </c>
      <c r="E27" s="118">
        <v>0</v>
      </c>
      <c r="F27" s="118">
        <v>0</v>
      </c>
      <c r="G27" s="118">
        <v>0</v>
      </c>
      <c r="H27" s="118">
        <v>0</v>
      </c>
      <c r="I27" s="118"/>
      <c r="J27" s="119">
        <v>0</v>
      </c>
      <c r="K27" s="118">
        <v>0</v>
      </c>
      <c r="L27" s="118">
        <f t="shared" si="1"/>
        <v>0</v>
      </c>
      <c r="M27" s="118">
        <v>0</v>
      </c>
      <c r="N27" s="182"/>
    </row>
    <row r="28" spans="2:14" x14ac:dyDescent="0.25">
      <c r="B28" s="85"/>
      <c r="C28" s="16" t="s">
        <v>119</v>
      </c>
      <c r="D28" s="36">
        <v>15</v>
      </c>
      <c r="E28" s="118">
        <v>1059085</v>
      </c>
      <c r="F28" s="118">
        <v>100724</v>
      </c>
      <c r="G28" s="118">
        <v>39844</v>
      </c>
      <c r="H28" s="118">
        <v>0</v>
      </c>
      <c r="I28" s="118"/>
      <c r="J28" s="119">
        <v>-7599</v>
      </c>
      <c r="K28" s="118">
        <v>7605</v>
      </c>
      <c r="L28" s="118">
        <f t="shared" si="1"/>
        <v>6079</v>
      </c>
      <c r="M28" s="118">
        <v>897234</v>
      </c>
      <c r="N28" s="182"/>
    </row>
    <row r="29" spans="2:14" x14ac:dyDescent="0.25">
      <c r="B29" s="85"/>
      <c r="C29" s="16" t="s">
        <v>120</v>
      </c>
      <c r="D29" s="36">
        <v>16</v>
      </c>
      <c r="E29" s="118">
        <v>145</v>
      </c>
      <c r="F29" s="118">
        <v>5599</v>
      </c>
      <c r="G29" s="118">
        <v>0</v>
      </c>
      <c r="H29" s="118">
        <v>0</v>
      </c>
      <c r="I29" s="118"/>
      <c r="J29" s="119">
        <v>0</v>
      </c>
      <c r="K29" s="118">
        <v>-5730</v>
      </c>
      <c r="L29" s="118">
        <f t="shared" si="1"/>
        <v>-157</v>
      </c>
      <c r="M29" s="118">
        <v>433</v>
      </c>
      <c r="N29" s="182"/>
    </row>
    <row r="30" spans="2:14" x14ac:dyDescent="0.25">
      <c r="B30" s="85"/>
      <c r="C30" s="16" t="s">
        <v>121</v>
      </c>
      <c r="D30" s="36">
        <v>17</v>
      </c>
      <c r="E30" s="118">
        <v>157772</v>
      </c>
      <c r="F30" s="118">
        <v>37467</v>
      </c>
      <c r="G30" s="118">
        <v>52910</v>
      </c>
      <c r="H30" s="118">
        <v>0</v>
      </c>
      <c r="I30" s="118"/>
      <c r="J30" s="119">
        <v>-2526</v>
      </c>
      <c r="K30" s="118">
        <v>9953</v>
      </c>
      <c r="L30" s="118">
        <f t="shared" si="1"/>
        <v>-3723</v>
      </c>
      <c r="M30" s="118">
        <v>58639</v>
      </c>
      <c r="N30" s="182"/>
    </row>
    <row r="31" spans="2:14" x14ac:dyDescent="0.25">
      <c r="B31" s="85"/>
      <c r="C31" s="16" t="s">
        <v>123</v>
      </c>
      <c r="D31" s="36">
        <v>18</v>
      </c>
      <c r="E31" s="118">
        <v>359753</v>
      </c>
      <c r="F31" s="118">
        <v>16489</v>
      </c>
      <c r="G31" s="118">
        <v>99215</v>
      </c>
      <c r="H31" s="118">
        <v>0</v>
      </c>
      <c r="I31" s="118"/>
      <c r="J31" s="119">
        <v>1511</v>
      </c>
      <c r="K31" s="118">
        <v>32170</v>
      </c>
      <c r="L31" s="118">
        <f t="shared" si="1"/>
        <v>14862</v>
      </c>
      <c r="M31" s="118">
        <v>198528</v>
      </c>
      <c r="N31" s="182"/>
    </row>
    <row r="32" spans="2:14" x14ac:dyDescent="0.25">
      <c r="B32" s="85"/>
      <c r="C32" s="16" t="s">
        <v>124</v>
      </c>
      <c r="D32" s="36">
        <v>19</v>
      </c>
      <c r="E32" s="118">
        <v>140018</v>
      </c>
      <c r="F32" s="118">
        <v>133</v>
      </c>
      <c r="G32" s="118">
        <v>77658</v>
      </c>
      <c r="H32" s="118">
        <v>0</v>
      </c>
      <c r="I32" s="118"/>
      <c r="J32" s="119">
        <v>0</v>
      </c>
      <c r="K32" s="118">
        <v>-8240</v>
      </c>
      <c r="L32" s="118">
        <f t="shared" si="1"/>
        <v>-595</v>
      </c>
      <c r="M32" s="118">
        <v>71062</v>
      </c>
      <c r="N32" s="182"/>
    </row>
    <row r="33" spans="2:14" x14ac:dyDescent="0.25">
      <c r="B33" s="85"/>
      <c r="C33" s="16" t="s">
        <v>125</v>
      </c>
      <c r="D33" s="36">
        <v>20</v>
      </c>
      <c r="E33" s="118">
        <v>21172</v>
      </c>
      <c r="F33" s="118">
        <v>5930</v>
      </c>
      <c r="G33" s="118">
        <v>6283</v>
      </c>
      <c r="H33" s="118">
        <v>0</v>
      </c>
      <c r="I33" s="118"/>
      <c r="J33" s="119">
        <v>518</v>
      </c>
      <c r="K33" s="118">
        <v>140</v>
      </c>
      <c r="L33" s="118">
        <f t="shared" si="1"/>
        <v>-74</v>
      </c>
      <c r="M33" s="118">
        <v>9411</v>
      </c>
      <c r="N33" s="182"/>
    </row>
    <row r="34" spans="2:14" x14ac:dyDescent="0.25">
      <c r="B34" s="85"/>
      <c r="C34" s="16" t="s">
        <v>126</v>
      </c>
      <c r="D34" s="36">
        <v>21</v>
      </c>
      <c r="E34" s="118">
        <v>113332</v>
      </c>
      <c r="F34" s="118">
        <v>4960</v>
      </c>
      <c r="G34" s="118">
        <v>10561</v>
      </c>
      <c r="H34" s="118">
        <v>0</v>
      </c>
      <c r="I34" s="118"/>
      <c r="J34" s="119">
        <v>-2024</v>
      </c>
      <c r="K34" s="118">
        <v>10814</v>
      </c>
      <c r="L34" s="118">
        <f t="shared" si="1"/>
        <v>-2374</v>
      </c>
      <c r="M34" s="118">
        <v>87347</v>
      </c>
      <c r="N34" s="182"/>
    </row>
    <row r="35" spans="2:14" x14ac:dyDescent="0.25">
      <c r="B35" s="78" t="s">
        <v>127</v>
      </c>
      <c r="C35" s="128"/>
      <c r="D35" s="129">
        <v>22</v>
      </c>
      <c r="E35" s="123">
        <f>SUM(E12:E34)</f>
        <v>10419948</v>
      </c>
      <c r="F35" s="123">
        <f>SUM(F12:F34)</f>
        <v>452161</v>
      </c>
      <c r="G35" s="123">
        <f>SUM(G12:G34)</f>
        <v>1513985</v>
      </c>
      <c r="H35" s="123">
        <f>SUM(H12:H34)</f>
        <v>120833</v>
      </c>
      <c r="I35" s="123"/>
      <c r="J35" s="124">
        <f>SUM(J12:J34)</f>
        <v>0</v>
      </c>
      <c r="K35" s="125">
        <f>SUM(K12:K34)</f>
        <v>386961</v>
      </c>
      <c r="L35" s="125">
        <f>SUM(L12:L34)</f>
        <v>-76873</v>
      </c>
      <c r="M35" s="123">
        <f>SUM(M12:M34)</f>
        <v>8022881</v>
      </c>
      <c r="N35" s="107"/>
    </row>
    <row r="36" spans="2:14" x14ac:dyDescent="0.25">
      <c r="I36" s="22"/>
      <c r="J36" s="9" t="s">
        <v>152</v>
      </c>
      <c r="M36" s="184"/>
      <c r="N36" s="20"/>
    </row>
    <row r="37" spans="2:14" x14ac:dyDescent="0.25">
      <c r="I37" s="185" t="s">
        <v>48</v>
      </c>
      <c r="K37" s="16" t="s">
        <v>153</v>
      </c>
      <c r="L37" s="16"/>
      <c r="M37" s="118">
        <v>496752</v>
      </c>
      <c r="N37" s="34"/>
    </row>
    <row r="38" spans="2:14" x14ac:dyDescent="0.25">
      <c r="C38" s="63" t="s">
        <v>154</v>
      </c>
      <c r="I38" s="185" t="s">
        <v>48</v>
      </c>
      <c r="K38" s="9" t="s">
        <v>155</v>
      </c>
      <c r="M38" s="118">
        <v>41459</v>
      </c>
      <c r="N38" s="34"/>
    </row>
    <row r="39" spans="2:14" x14ac:dyDescent="0.25">
      <c r="C39" s="63" t="s">
        <v>348</v>
      </c>
      <c r="I39" s="81" t="s">
        <v>35</v>
      </c>
      <c r="J39" s="78" t="s">
        <v>157</v>
      </c>
      <c r="K39" s="186"/>
      <c r="L39" s="79"/>
      <c r="M39" s="123">
        <f>M35-M37-M38</f>
        <v>7484670</v>
      </c>
      <c r="N39" s="107"/>
    </row>
    <row r="40" spans="2:14" x14ac:dyDescent="0.25"/>
    <row r="41" spans="2:14" x14ac:dyDescent="0.25"/>
    <row r="42" spans="2:14" x14ac:dyDescent="0.25"/>
  </sheetData>
  <phoneticPr fontId="0" type="noConversion"/>
  <hyperlinks>
    <hyperlink ref="M1" location="Inhalt!F24" display="Inhalt!F24" xr:uid="{00000000-0004-0000-0B00-000000000000}"/>
  </hyperlinks>
  <printOptions horizontalCentered="1"/>
  <pageMargins left="0" right="0" top="1.17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/>
  <dimension ref="B1:N39"/>
  <sheetViews>
    <sheetView showRowColHeaders="0" zoomScale="87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6.6640625" style="9" customWidth="1"/>
    <col min="4" max="4" width="3.33203125" style="9" customWidth="1"/>
    <col min="5" max="10" width="15.6640625" style="9" customWidth="1"/>
    <col min="11" max="11" width="9.109375" style="9" customWidth="1"/>
    <col min="12" max="16384" width="0" style="9" hidden="1"/>
  </cols>
  <sheetData>
    <row r="1" spans="2:14" ht="15.6" x14ac:dyDescent="0.3">
      <c r="B1" s="475" t="s">
        <v>369</v>
      </c>
      <c r="C1" s="6"/>
      <c r="D1" s="6"/>
      <c r="E1" s="6"/>
      <c r="F1" s="6"/>
      <c r="G1" s="6"/>
      <c r="H1" s="6"/>
      <c r="I1" s="6"/>
      <c r="J1" s="453" t="str">
        <f>INDEX(rP1.Inhalte,22,1)</f>
        <v>zurück zum Inhaltsverzeichnis</v>
      </c>
      <c r="M1"/>
      <c r="N1"/>
    </row>
    <row r="2" spans="2:14" ht="5.0999999999999996" customHeight="1" x14ac:dyDescent="0.25"/>
    <row r="3" spans="2:14" x14ac:dyDescent="0.25">
      <c r="B3" s="9" t="s">
        <v>158</v>
      </c>
      <c r="I3" s="9" t="s">
        <v>129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6"/>
    </row>
    <row r="5" spans="2:14" x14ac:dyDescent="0.25">
      <c r="B5" s="100"/>
      <c r="C5" s="19"/>
      <c r="D5" s="20"/>
      <c r="E5" s="21" t="s">
        <v>0</v>
      </c>
      <c r="F5" s="22" t="s">
        <v>0</v>
      </c>
      <c r="G5" s="23" t="s">
        <v>0</v>
      </c>
      <c r="H5" s="24" t="s">
        <v>8</v>
      </c>
      <c r="I5" s="25"/>
      <c r="J5" s="26"/>
    </row>
    <row r="6" spans="2:14" x14ac:dyDescent="0.25">
      <c r="B6" s="85"/>
      <c r="C6" s="9" t="s">
        <v>9</v>
      </c>
      <c r="D6" s="28" t="s">
        <v>0</v>
      </c>
      <c r="E6" s="30" t="s">
        <v>159</v>
      </c>
      <c r="F6" s="30" t="s">
        <v>10</v>
      </c>
      <c r="G6" s="30" t="s">
        <v>11</v>
      </c>
      <c r="H6" s="22" t="s">
        <v>12</v>
      </c>
      <c r="I6" s="30" t="s">
        <v>12</v>
      </c>
      <c r="J6" s="30" t="s">
        <v>11</v>
      </c>
    </row>
    <row r="7" spans="2:14" x14ac:dyDescent="0.25">
      <c r="B7" s="85"/>
      <c r="D7" s="28"/>
      <c r="E7" s="30" t="s">
        <v>0</v>
      </c>
      <c r="F7" s="30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x14ac:dyDescent="0.25">
      <c r="B8" s="85" t="s">
        <v>57</v>
      </c>
      <c r="D8" s="28"/>
      <c r="E8" s="88" t="s">
        <v>0</v>
      </c>
      <c r="F8" s="30"/>
      <c r="G8" s="30" t="s">
        <v>131</v>
      </c>
      <c r="H8" s="88" t="s">
        <v>0</v>
      </c>
      <c r="I8" s="30" t="s">
        <v>13</v>
      </c>
      <c r="J8" s="30" t="s">
        <v>131</v>
      </c>
    </row>
    <row r="9" spans="2:14" x14ac:dyDescent="0.25">
      <c r="B9" s="101"/>
      <c r="C9" s="16"/>
      <c r="D9" s="34"/>
      <c r="E9" s="36" t="s">
        <v>160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x14ac:dyDescent="0.25">
      <c r="B10" s="85" t="s">
        <v>103</v>
      </c>
      <c r="C10" s="28"/>
      <c r="D10" s="31"/>
      <c r="E10" s="30"/>
      <c r="F10" s="30"/>
      <c r="G10" s="30"/>
      <c r="H10" s="30"/>
      <c r="I10" s="30"/>
      <c r="J10" s="30"/>
    </row>
    <row r="11" spans="2:14" x14ac:dyDescent="0.25">
      <c r="B11" s="85"/>
      <c r="C11" s="16" t="s">
        <v>104</v>
      </c>
      <c r="D11" s="88">
        <v>1</v>
      </c>
      <c r="E11" s="89">
        <v>87919</v>
      </c>
      <c r="F11" s="89">
        <v>85080</v>
      </c>
      <c r="G11" s="342">
        <f t="shared" ref="G11:G18" si="0">IF(AND(F11&gt; 0,E11&gt;0,E11&lt;=F11*6),E11/F11*100-100,"-")</f>
        <v>3.336859426422194</v>
      </c>
      <c r="H11" s="89">
        <v>477448</v>
      </c>
      <c r="I11" s="89">
        <v>352378</v>
      </c>
      <c r="J11" s="342">
        <f t="shared" ref="J11:J18" si="1">IF(AND(I11&gt; 0,H11&gt;0,H11&lt;=I11*6),H11/I11*100-100,"-")</f>
        <v>35.493135212754481</v>
      </c>
    </row>
    <row r="12" spans="2:14" x14ac:dyDescent="0.25">
      <c r="B12" s="85"/>
      <c r="C12" s="16" t="s">
        <v>105</v>
      </c>
      <c r="D12" s="36">
        <v>2</v>
      </c>
      <c r="E12" s="89">
        <v>302382</v>
      </c>
      <c r="F12" s="89">
        <v>285345</v>
      </c>
      <c r="G12" s="342">
        <f t="shared" si="0"/>
        <v>5.9706670872102166</v>
      </c>
      <c r="H12" s="89">
        <v>2026470</v>
      </c>
      <c r="I12" s="89">
        <v>2101264</v>
      </c>
      <c r="J12" s="342">
        <f t="shared" si="1"/>
        <v>-3.5594765817146197</v>
      </c>
    </row>
    <row r="13" spans="2:14" x14ac:dyDescent="0.25">
      <c r="B13" s="85"/>
      <c r="C13" s="16" t="s">
        <v>106</v>
      </c>
      <c r="D13" s="36">
        <v>3</v>
      </c>
      <c r="E13" s="89">
        <v>117207</v>
      </c>
      <c r="F13" s="89">
        <v>154565</v>
      </c>
      <c r="G13" s="342">
        <f t="shared" si="0"/>
        <v>-24.169766764791518</v>
      </c>
      <c r="H13" s="89">
        <v>1290275</v>
      </c>
      <c r="I13" s="89">
        <v>1602197</v>
      </c>
      <c r="J13" s="342">
        <f t="shared" si="1"/>
        <v>-19.46839246359842</v>
      </c>
    </row>
    <row r="14" spans="2:14" x14ac:dyDescent="0.25">
      <c r="B14" s="85"/>
      <c r="C14" s="16" t="s">
        <v>107</v>
      </c>
      <c r="D14" s="36">
        <v>4</v>
      </c>
      <c r="E14" s="89">
        <v>691212</v>
      </c>
      <c r="F14" s="89">
        <v>872701</v>
      </c>
      <c r="G14" s="342">
        <f t="shared" si="0"/>
        <v>-20.796240636827505</v>
      </c>
      <c r="H14" s="89">
        <v>4866640</v>
      </c>
      <c r="I14" s="89">
        <v>5643004</v>
      </c>
      <c r="J14" s="342">
        <f t="shared" si="1"/>
        <v>-13.75799131101094</v>
      </c>
    </row>
    <row r="15" spans="2:14" x14ac:dyDescent="0.25">
      <c r="B15" s="85"/>
      <c r="C15" s="16" t="s">
        <v>108</v>
      </c>
      <c r="D15" s="36">
        <v>5</v>
      </c>
      <c r="E15" s="89">
        <v>101852</v>
      </c>
      <c r="F15" s="89">
        <v>63444</v>
      </c>
      <c r="G15" s="342">
        <f t="shared" si="0"/>
        <v>60.538427589685398</v>
      </c>
      <c r="H15" s="89">
        <v>705604</v>
      </c>
      <c r="I15" s="89">
        <v>675355</v>
      </c>
      <c r="J15" s="342">
        <f t="shared" si="1"/>
        <v>4.4789777228272669</v>
      </c>
    </row>
    <row r="16" spans="2:14" x14ac:dyDescent="0.25">
      <c r="B16" s="85"/>
      <c r="C16" s="16" t="s">
        <v>109</v>
      </c>
      <c r="D16" s="36">
        <v>6</v>
      </c>
      <c r="E16" s="89">
        <v>7425</v>
      </c>
      <c r="F16" s="89">
        <v>724</v>
      </c>
      <c r="G16" s="342" t="str">
        <f t="shared" si="0"/>
        <v>-</v>
      </c>
      <c r="H16" s="89">
        <v>50542</v>
      </c>
      <c r="I16" s="89">
        <v>8814</v>
      </c>
      <c r="J16" s="342">
        <f t="shared" si="1"/>
        <v>473.42863626049473</v>
      </c>
    </row>
    <row r="17" spans="2:10" x14ac:dyDescent="0.25">
      <c r="B17" s="85"/>
      <c r="C17" s="16" t="s">
        <v>110</v>
      </c>
      <c r="D17" s="36">
        <v>7</v>
      </c>
      <c r="E17" s="89">
        <v>90604</v>
      </c>
      <c r="F17" s="89">
        <v>288852</v>
      </c>
      <c r="G17" s="342">
        <f t="shared" si="0"/>
        <v>-68.633071607605274</v>
      </c>
      <c r="H17" s="89">
        <v>1267053</v>
      </c>
      <c r="I17" s="89">
        <v>1216527</v>
      </c>
      <c r="J17" s="342">
        <f t="shared" si="1"/>
        <v>4.153298693740453</v>
      </c>
    </row>
    <row r="18" spans="2:10" x14ac:dyDescent="0.25">
      <c r="B18" s="101"/>
      <c r="C18" s="16" t="s">
        <v>111</v>
      </c>
      <c r="D18" s="36">
        <v>8</v>
      </c>
      <c r="E18" s="89">
        <v>54520</v>
      </c>
      <c r="F18" s="89">
        <v>33537</v>
      </c>
      <c r="G18" s="342">
        <f t="shared" si="0"/>
        <v>62.566717356949027</v>
      </c>
      <c r="H18" s="89">
        <v>350271</v>
      </c>
      <c r="I18" s="89">
        <v>553346</v>
      </c>
      <c r="J18" s="342">
        <f t="shared" si="1"/>
        <v>-36.699461096673694</v>
      </c>
    </row>
    <row r="19" spans="2:10" ht="3.9" customHeight="1" x14ac:dyDescent="0.25">
      <c r="B19" s="101"/>
      <c r="C19" s="16"/>
      <c r="D19" s="36"/>
      <c r="E19" s="89"/>
      <c r="F19" s="89"/>
      <c r="G19" s="44"/>
      <c r="H19" s="89"/>
      <c r="I19" s="89"/>
      <c r="J19" s="342"/>
    </row>
    <row r="20" spans="2:10" x14ac:dyDescent="0.25">
      <c r="B20" s="85" t="s">
        <v>112</v>
      </c>
      <c r="D20" s="22"/>
      <c r="E20" s="87"/>
      <c r="F20" s="87"/>
      <c r="G20" s="340"/>
      <c r="H20" s="87"/>
      <c r="I20" s="87"/>
      <c r="J20" s="343"/>
    </row>
    <row r="21" spans="2:10" x14ac:dyDescent="0.25">
      <c r="B21" s="85"/>
      <c r="C21" s="16" t="s">
        <v>113</v>
      </c>
      <c r="D21" s="88">
        <v>9</v>
      </c>
      <c r="E21" s="89">
        <v>25215</v>
      </c>
      <c r="F21" s="89">
        <v>29461</v>
      </c>
      <c r="G21" s="342">
        <f t="shared" ref="G21:G34" si="2">IF(AND(F21&gt; 0,E21&gt;0,E21&lt;=F21*6),E21/F21*100-100,"-")</f>
        <v>-14.412273853569118</v>
      </c>
      <c r="H21" s="89">
        <v>135676</v>
      </c>
      <c r="I21" s="89">
        <v>168667</v>
      </c>
      <c r="J21" s="342">
        <f t="shared" ref="J21:J34" si="3">IF(AND(I21&gt; 0,H21&gt;0,H21&lt;=I21*6),H21/I21*100-100,"-")</f>
        <v>-19.55984276710916</v>
      </c>
    </row>
    <row r="22" spans="2:10" x14ac:dyDescent="0.25">
      <c r="B22" s="85"/>
      <c r="C22" s="16" t="s">
        <v>114</v>
      </c>
      <c r="D22" s="36">
        <v>10</v>
      </c>
      <c r="E22" s="89">
        <v>1</v>
      </c>
      <c r="F22" s="89">
        <v>0</v>
      </c>
      <c r="G22" s="342" t="str">
        <f t="shared" si="2"/>
        <v>-</v>
      </c>
      <c r="H22" s="89">
        <v>3</v>
      </c>
      <c r="I22" s="89">
        <v>0</v>
      </c>
      <c r="J22" s="342" t="str">
        <f t="shared" si="3"/>
        <v>-</v>
      </c>
    </row>
    <row r="23" spans="2:10" x14ac:dyDescent="0.25">
      <c r="B23" s="85"/>
      <c r="C23" s="16" t="s">
        <v>115</v>
      </c>
      <c r="D23" s="36">
        <v>11</v>
      </c>
      <c r="E23" s="89">
        <v>26754</v>
      </c>
      <c r="F23" s="89">
        <v>26920</v>
      </c>
      <c r="G23" s="342">
        <f t="shared" si="2"/>
        <v>-0.61664190193164359</v>
      </c>
      <c r="H23" s="89">
        <v>126430</v>
      </c>
      <c r="I23" s="89">
        <v>170019</v>
      </c>
      <c r="J23" s="342">
        <f t="shared" si="3"/>
        <v>-25.637722842741113</v>
      </c>
    </row>
    <row r="24" spans="2:10" x14ac:dyDescent="0.25">
      <c r="B24" s="85"/>
      <c r="C24" s="16" t="s">
        <v>116</v>
      </c>
      <c r="D24" s="36">
        <v>12</v>
      </c>
      <c r="E24" s="89">
        <v>3181</v>
      </c>
      <c r="F24" s="89">
        <v>4093</v>
      </c>
      <c r="G24" s="342">
        <f t="shared" si="2"/>
        <v>-22.281944783777192</v>
      </c>
      <c r="H24" s="89">
        <v>22602</v>
      </c>
      <c r="I24" s="89">
        <v>28327</v>
      </c>
      <c r="J24" s="342">
        <f t="shared" si="3"/>
        <v>-20.210399971758392</v>
      </c>
    </row>
    <row r="25" spans="2:10" x14ac:dyDescent="0.25">
      <c r="B25" s="85"/>
      <c r="C25" s="16" t="s">
        <v>117</v>
      </c>
      <c r="D25" s="36">
        <v>13</v>
      </c>
      <c r="E25" s="89">
        <v>101</v>
      </c>
      <c r="F25" s="89">
        <v>150</v>
      </c>
      <c r="G25" s="342">
        <f t="shared" si="2"/>
        <v>-32.666666666666671</v>
      </c>
      <c r="H25" s="89">
        <v>1076</v>
      </c>
      <c r="I25" s="89">
        <v>1057</v>
      </c>
      <c r="J25" s="342">
        <f t="shared" si="3"/>
        <v>1.7975402081362262</v>
      </c>
    </row>
    <row r="26" spans="2:10" x14ac:dyDescent="0.25">
      <c r="B26" s="85"/>
      <c r="C26" s="16" t="s">
        <v>118</v>
      </c>
      <c r="D26" s="36">
        <v>14</v>
      </c>
      <c r="E26" s="89">
        <v>0</v>
      </c>
      <c r="F26" s="89">
        <v>0</v>
      </c>
      <c r="G26" s="342" t="str">
        <f t="shared" si="2"/>
        <v>-</v>
      </c>
      <c r="H26" s="89">
        <v>0</v>
      </c>
      <c r="I26" s="89">
        <v>0</v>
      </c>
      <c r="J26" s="342" t="str">
        <f t="shared" si="3"/>
        <v>-</v>
      </c>
    </row>
    <row r="27" spans="2:10" x14ac:dyDescent="0.25">
      <c r="B27" s="85"/>
      <c r="C27" s="16" t="s">
        <v>119</v>
      </c>
      <c r="D27" s="36">
        <v>15</v>
      </c>
      <c r="E27" s="89">
        <v>140568</v>
      </c>
      <c r="F27" s="89">
        <v>160062</v>
      </c>
      <c r="G27" s="342">
        <f t="shared" si="2"/>
        <v>-12.179030625632564</v>
      </c>
      <c r="H27" s="89">
        <v>921065</v>
      </c>
      <c r="I27" s="89">
        <v>1017376</v>
      </c>
      <c r="J27" s="342">
        <f t="shared" si="3"/>
        <v>-9.4666082156449534</v>
      </c>
    </row>
    <row r="28" spans="2:10" x14ac:dyDescent="0.25">
      <c r="B28" s="85"/>
      <c r="C28" s="16" t="s">
        <v>120</v>
      </c>
      <c r="D28" s="36">
        <v>16</v>
      </c>
      <c r="E28" s="89">
        <v>5599</v>
      </c>
      <c r="F28" s="89">
        <v>5202</v>
      </c>
      <c r="G28" s="342">
        <f t="shared" si="2"/>
        <v>7.6316801230295965</v>
      </c>
      <c r="H28" s="89">
        <v>11270</v>
      </c>
      <c r="I28" s="89">
        <v>10472</v>
      </c>
      <c r="J28" s="342">
        <f t="shared" si="3"/>
        <v>7.6203208556149775</v>
      </c>
    </row>
    <row r="29" spans="2:10" x14ac:dyDescent="0.25">
      <c r="B29" s="85"/>
      <c r="C29" s="16" t="s">
        <v>121</v>
      </c>
      <c r="D29" s="36">
        <v>17</v>
      </c>
      <c r="E29" s="89">
        <v>90377</v>
      </c>
      <c r="F29" s="89">
        <v>116591</v>
      </c>
      <c r="G29" s="342">
        <f t="shared" si="2"/>
        <v>-22.483725158888774</v>
      </c>
      <c r="H29" s="89">
        <v>717616</v>
      </c>
      <c r="I29" s="89">
        <v>856851</v>
      </c>
      <c r="J29" s="342">
        <f t="shared" si="3"/>
        <v>-16.24961632769292</v>
      </c>
    </row>
    <row r="30" spans="2:10" x14ac:dyDescent="0.25">
      <c r="B30" s="85"/>
      <c r="C30" s="16" t="s">
        <v>123</v>
      </c>
      <c r="D30" s="36">
        <v>18</v>
      </c>
      <c r="E30" s="89">
        <v>115704</v>
      </c>
      <c r="F30" s="89">
        <v>128911</v>
      </c>
      <c r="G30" s="342">
        <f t="shared" si="2"/>
        <v>-10.245052788357853</v>
      </c>
      <c r="H30" s="89">
        <v>691338</v>
      </c>
      <c r="I30" s="89">
        <v>837637</v>
      </c>
      <c r="J30" s="342">
        <f t="shared" si="3"/>
        <v>-17.465680240963565</v>
      </c>
    </row>
    <row r="31" spans="2:10" x14ac:dyDescent="0.25">
      <c r="B31" s="85"/>
      <c r="C31" s="16" t="s">
        <v>124</v>
      </c>
      <c r="D31" s="36">
        <v>19</v>
      </c>
      <c r="E31" s="89">
        <v>77791</v>
      </c>
      <c r="F31" s="89">
        <v>55077</v>
      </c>
      <c r="G31" s="342">
        <f t="shared" si="2"/>
        <v>41.240445194908943</v>
      </c>
      <c r="H31" s="89">
        <v>530958</v>
      </c>
      <c r="I31" s="89">
        <v>496125</v>
      </c>
      <c r="J31" s="342">
        <f t="shared" si="3"/>
        <v>7.021012849584281</v>
      </c>
    </row>
    <row r="32" spans="2:10" x14ac:dyDescent="0.25">
      <c r="B32" s="85"/>
      <c r="C32" s="16" t="s">
        <v>125</v>
      </c>
      <c r="D32" s="36">
        <v>20</v>
      </c>
      <c r="E32" s="89">
        <v>12213</v>
      </c>
      <c r="F32" s="89">
        <v>12198</v>
      </c>
      <c r="G32" s="342">
        <f t="shared" si="2"/>
        <v>0.12297097884899699</v>
      </c>
      <c r="H32" s="89">
        <v>76986</v>
      </c>
      <c r="I32" s="89">
        <v>113972</v>
      </c>
      <c r="J32" s="342">
        <f t="shared" si="3"/>
        <v>-32.451830274102406</v>
      </c>
    </row>
    <row r="33" spans="2:10" x14ac:dyDescent="0.25">
      <c r="B33" s="85"/>
      <c r="C33" s="16" t="s">
        <v>126</v>
      </c>
      <c r="D33" s="36">
        <v>21</v>
      </c>
      <c r="E33" s="89">
        <v>15521</v>
      </c>
      <c r="F33" s="89">
        <v>2189</v>
      </c>
      <c r="G33" s="342" t="str">
        <f t="shared" si="2"/>
        <v>-</v>
      </c>
      <c r="H33" s="89">
        <v>81001</v>
      </c>
      <c r="I33" s="89">
        <v>20580</v>
      </c>
      <c r="J33" s="342">
        <f t="shared" si="3"/>
        <v>293.59086491739555</v>
      </c>
    </row>
    <row r="34" spans="2:10" x14ac:dyDescent="0.25">
      <c r="B34" s="78" t="s">
        <v>127</v>
      </c>
      <c r="C34" s="79"/>
      <c r="D34" s="70">
        <v>22</v>
      </c>
      <c r="E34" s="125">
        <f>SUM(E11:E33)</f>
        <v>1966146</v>
      </c>
      <c r="F34" s="125">
        <f>SUM(F11:F33)</f>
        <v>2325102</v>
      </c>
      <c r="G34" s="344">
        <f t="shared" si="2"/>
        <v>-15.43829044919319</v>
      </c>
      <c r="H34" s="71">
        <f>SUM(H11:H33)</f>
        <v>14350324</v>
      </c>
      <c r="I34" s="71">
        <f>SUM(I11:I33)</f>
        <v>15873968</v>
      </c>
      <c r="J34" s="344">
        <f t="shared" si="3"/>
        <v>-9.5983814506870715</v>
      </c>
    </row>
    <row r="35" spans="2:10" x14ac:dyDescent="0.25"/>
    <row r="36" spans="2:10" x14ac:dyDescent="0.25"/>
    <row r="37" spans="2:10" x14ac:dyDescent="0.25"/>
    <row r="38" spans="2:10" x14ac:dyDescent="0.25"/>
    <row r="39" spans="2:10" x14ac:dyDescent="0.25"/>
  </sheetData>
  <phoneticPr fontId="0" type="noConversion"/>
  <hyperlinks>
    <hyperlink ref="J1" location="Inhalt!F25" display="Inhalt!F25" xr:uid="{00000000-0004-0000-0C00-000000000000}"/>
  </hyperlinks>
  <printOptions horizontalCentered="1"/>
  <pageMargins left="0.19685039370078741" right="0.19685039370078741" top="1.4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3"/>
  <dimension ref="B1:N38"/>
  <sheetViews>
    <sheetView showRowColHeaders="0" zoomScale="87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6.6640625" style="9" customWidth="1"/>
    <col min="4" max="4" width="3.33203125" style="9" customWidth="1"/>
    <col min="5" max="10" width="15.6640625" style="9" customWidth="1"/>
    <col min="11" max="12" width="9.109375" style="9" customWidth="1"/>
    <col min="13" max="16384" width="0" style="9" hidden="1"/>
  </cols>
  <sheetData>
    <row r="1" spans="2:14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452" t="str">
        <f>INDEX(rP1.Inhalte,22,1)</f>
        <v>zurück zum Inhaltsverzeichnis</v>
      </c>
      <c r="M1"/>
      <c r="N1"/>
    </row>
    <row r="2" spans="2:14" ht="5.0999999999999996" customHeight="1" x14ac:dyDescent="0.25"/>
    <row r="3" spans="2:14" x14ac:dyDescent="0.25">
      <c r="B3" s="9" t="s">
        <v>161</v>
      </c>
      <c r="I3" s="9" t="s">
        <v>129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6"/>
    </row>
    <row r="5" spans="2:14" x14ac:dyDescent="0.25">
      <c r="B5" s="100"/>
      <c r="C5" s="19"/>
      <c r="D5" s="20"/>
      <c r="E5" s="21" t="s">
        <v>0</v>
      </c>
      <c r="F5" s="22" t="s">
        <v>0</v>
      </c>
      <c r="G5" s="23" t="s">
        <v>0</v>
      </c>
      <c r="H5" s="24" t="s">
        <v>8</v>
      </c>
      <c r="I5" s="25"/>
      <c r="J5" s="26"/>
    </row>
    <row r="6" spans="2:14" x14ac:dyDescent="0.25">
      <c r="B6" s="85"/>
      <c r="C6" s="9" t="s">
        <v>9</v>
      </c>
      <c r="D6" s="28" t="s">
        <v>0</v>
      </c>
      <c r="E6" s="30" t="s">
        <v>10</v>
      </c>
      <c r="F6" s="30" t="s">
        <v>10</v>
      </c>
      <c r="G6" s="30" t="s">
        <v>11</v>
      </c>
      <c r="H6" s="22" t="s">
        <v>12</v>
      </c>
      <c r="I6" s="30" t="s">
        <v>12</v>
      </c>
      <c r="J6" s="30" t="s">
        <v>11</v>
      </c>
    </row>
    <row r="7" spans="2:14" x14ac:dyDescent="0.25">
      <c r="B7" s="85"/>
      <c r="D7" s="28"/>
      <c r="E7" s="30" t="s">
        <v>0</v>
      </c>
      <c r="F7" s="30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x14ac:dyDescent="0.25">
      <c r="B8" s="85" t="s">
        <v>57</v>
      </c>
      <c r="D8" s="28"/>
      <c r="E8" s="88" t="s">
        <v>0</v>
      </c>
      <c r="F8" s="30"/>
      <c r="G8" s="30" t="s">
        <v>131</v>
      </c>
      <c r="H8" s="88" t="s">
        <v>0</v>
      </c>
      <c r="I8" s="30" t="s">
        <v>13</v>
      </c>
      <c r="J8" s="30" t="s">
        <v>131</v>
      </c>
    </row>
    <row r="9" spans="2:14" x14ac:dyDescent="0.25">
      <c r="B9" s="101"/>
      <c r="C9" s="16"/>
      <c r="D9" s="34"/>
      <c r="E9" s="36" t="s">
        <v>100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x14ac:dyDescent="0.25">
      <c r="B10" s="85" t="s">
        <v>103</v>
      </c>
      <c r="C10" s="28"/>
      <c r="D10" s="31"/>
      <c r="E10" s="30"/>
      <c r="F10" s="30"/>
      <c r="G10" s="30"/>
      <c r="H10" s="30"/>
      <c r="I10" s="30"/>
      <c r="J10" s="30"/>
    </row>
    <row r="11" spans="2:14" x14ac:dyDescent="0.25">
      <c r="B11" s="85"/>
      <c r="C11" s="16" t="s">
        <v>104</v>
      </c>
      <c r="D11" s="88">
        <v>1</v>
      </c>
      <c r="E11" s="89">
        <v>0</v>
      </c>
      <c r="F11" s="89">
        <v>0</v>
      </c>
      <c r="G11" s="342" t="str">
        <f t="shared" ref="G11:G18" si="0">IF(AND(F11&gt; 0,E11&gt;0,E11&lt;=F11*6),E11/F11*100-100,"-")</f>
        <v>-</v>
      </c>
      <c r="H11" s="89">
        <v>0</v>
      </c>
      <c r="I11" s="89">
        <v>0</v>
      </c>
      <c r="J11" s="342" t="str">
        <f t="shared" ref="J11:J18" si="1">IF(AND(I11&gt; 0,H11&gt;0,H11&lt;=I11*6),H11/I11*100-100,"-")</f>
        <v>-</v>
      </c>
    </row>
    <row r="12" spans="2:14" x14ac:dyDescent="0.25">
      <c r="B12" s="85"/>
      <c r="C12" s="16" t="s">
        <v>105</v>
      </c>
      <c r="D12" s="36">
        <v>2</v>
      </c>
      <c r="E12" s="89">
        <v>0</v>
      </c>
      <c r="F12" s="89">
        <v>0</v>
      </c>
      <c r="G12" s="342" t="str">
        <f t="shared" si="0"/>
        <v>-</v>
      </c>
      <c r="H12" s="89">
        <v>0</v>
      </c>
      <c r="I12" s="89">
        <v>0</v>
      </c>
      <c r="J12" s="342" t="str">
        <f t="shared" si="1"/>
        <v>-</v>
      </c>
    </row>
    <row r="13" spans="2:14" x14ac:dyDescent="0.25">
      <c r="B13" s="85"/>
      <c r="C13" s="16" t="s">
        <v>106</v>
      </c>
      <c r="D13" s="36">
        <v>3</v>
      </c>
      <c r="E13" s="89">
        <v>0</v>
      </c>
      <c r="F13" s="89">
        <v>0</v>
      </c>
      <c r="G13" s="342" t="str">
        <f t="shared" si="0"/>
        <v>-</v>
      </c>
      <c r="H13" s="89">
        <v>0</v>
      </c>
      <c r="I13" s="89">
        <v>0</v>
      </c>
      <c r="J13" s="342" t="str">
        <f t="shared" si="1"/>
        <v>-</v>
      </c>
    </row>
    <row r="14" spans="2:14" x14ac:dyDescent="0.25">
      <c r="B14" s="85"/>
      <c r="C14" s="16" t="s">
        <v>107</v>
      </c>
      <c r="D14" s="36">
        <v>4</v>
      </c>
      <c r="E14" s="89">
        <v>0</v>
      </c>
      <c r="F14" s="89">
        <v>0</v>
      </c>
      <c r="G14" s="342" t="str">
        <f t="shared" si="0"/>
        <v>-</v>
      </c>
      <c r="H14" s="89">
        <v>0</v>
      </c>
      <c r="I14" s="89">
        <v>0</v>
      </c>
      <c r="J14" s="342" t="str">
        <f t="shared" si="1"/>
        <v>-</v>
      </c>
    </row>
    <row r="15" spans="2:14" x14ac:dyDescent="0.25">
      <c r="B15" s="85"/>
      <c r="C15" s="16" t="s">
        <v>108</v>
      </c>
      <c r="D15" s="36">
        <v>5</v>
      </c>
      <c r="E15" s="89">
        <v>58709</v>
      </c>
      <c r="F15" s="89">
        <v>67668</v>
      </c>
      <c r="G15" s="342">
        <f t="shared" si="0"/>
        <v>-13.239640598214805</v>
      </c>
      <c r="H15" s="89">
        <v>376896</v>
      </c>
      <c r="I15" s="89">
        <v>454012</v>
      </c>
      <c r="J15" s="342">
        <f t="shared" si="1"/>
        <v>-16.985454128965756</v>
      </c>
    </row>
    <row r="16" spans="2:14" x14ac:dyDescent="0.25">
      <c r="B16" s="85"/>
      <c r="C16" s="16" t="s">
        <v>109</v>
      </c>
      <c r="D16" s="36">
        <v>6</v>
      </c>
      <c r="E16" s="89">
        <v>0</v>
      </c>
      <c r="F16" s="89">
        <v>0</v>
      </c>
      <c r="G16" s="342" t="str">
        <f t="shared" si="0"/>
        <v>-</v>
      </c>
      <c r="H16" s="89">
        <v>0</v>
      </c>
      <c r="I16" s="89">
        <v>0</v>
      </c>
      <c r="J16" s="342" t="str">
        <f t="shared" si="1"/>
        <v>-</v>
      </c>
    </row>
    <row r="17" spans="2:10" x14ac:dyDescent="0.25">
      <c r="B17" s="85"/>
      <c r="C17" s="16" t="s">
        <v>110</v>
      </c>
      <c r="D17" s="36">
        <v>7</v>
      </c>
      <c r="E17" s="89">
        <v>62124</v>
      </c>
      <c r="F17" s="89">
        <v>54499</v>
      </c>
      <c r="G17" s="342">
        <f t="shared" si="0"/>
        <v>13.991082405181743</v>
      </c>
      <c r="H17" s="89">
        <v>387519</v>
      </c>
      <c r="I17" s="89">
        <v>442568</v>
      </c>
      <c r="J17" s="342">
        <f t="shared" si="1"/>
        <v>-12.438540518067271</v>
      </c>
    </row>
    <row r="18" spans="2:10" x14ac:dyDescent="0.25">
      <c r="B18" s="101"/>
      <c r="C18" s="16" t="s">
        <v>111</v>
      </c>
      <c r="D18" s="36">
        <v>8</v>
      </c>
      <c r="E18" s="89">
        <v>0</v>
      </c>
      <c r="F18" s="89">
        <v>0</v>
      </c>
      <c r="G18" s="342" t="str">
        <f t="shared" si="0"/>
        <v>-</v>
      </c>
      <c r="H18" s="89">
        <v>0</v>
      </c>
      <c r="I18" s="89">
        <v>0</v>
      </c>
      <c r="J18" s="342" t="str">
        <f t="shared" si="1"/>
        <v>-</v>
      </c>
    </row>
    <row r="19" spans="2:10" ht="3.9" customHeight="1" x14ac:dyDescent="0.25">
      <c r="B19" s="101"/>
      <c r="C19" s="16"/>
      <c r="D19" s="36"/>
      <c r="E19" s="89"/>
      <c r="F19" s="89"/>
      <c r="G19" s="44"/>
      <c r="H19" s="89"/>
      <c r="I19" s="89"/>
      <c r="J19" s="342"/>
    </row>
    <row r="20" spans="2:10" x14ac:dyDescent="0.25">
      <c r="B20" s="85" t="s">
        <v>112</v>
      </c>
      <c r="D20" s="22"/>
      <c r="E20" s="87"/>
      <c r="F20" s="87"/>
      <c r="G20" s="340"/>
      <c r="H20" s="87"/>
      <c r="I20" s="87"/>
      <c r="J20" s="343"/>
    </row>
    <row r="21" spans="2:10" x14ac:dyDescent="0.25">
      <c r="B21" s="85"/>
      <c r="C21" s="16" t="s">
        <v>113</v>
      </c>
      <c r="D21" s="88">
        <v>9</v>
      </c>
      <c r="E21" s="89">
        <v>0</v>
      </c>
      <c r="F21" s="89">
        <v>0</v>
      </c>
      <c r="G21" s="342" t="str">
        <f t="shared" ref="G21:G34" si="2">IF(AND(F21&gt; 0,E21&gt;0,E21&lt;=F21*6),E21/F21*100-100,"-")</f>
        <v>-</v>
      </c>
      <c r="H21" s="89">
        <v>0</v>
      </c>
      <c r="I21" s="89">
        <v>0</v>
      </c>
      <c r="J21" s="342" t="str">
        <f t="shared" ref="J21:J34" si="3">IF(AND(I21&gt; 0,H21&gt;0,H21&lt;=I21*6),H21/I21*100-100,"-")</f>
        <v>-</v>
      </c>
    </row>
    <row r="22" spans="2:10" x14ac:dyDescent="0.25">
      <c r="B22" s="85"/>
      <c r="C22" s="16" t="s">
        <v>114</v>
      </c>
      <c r="D22" s="36">
        <v>10</v>
      </c>
      <c r="E22" s="89">
        <v>0</v>
      </c>
      <c r="F22" s="89">
        <v>0</v>
      </c>
      <c r="G22" s="342" t="str">
        <f t="shared" si="2"/>
        <v>-</v>
      </c>
      <c r="H22" s="89">
        <v>0</v>
      </c>
      <c r="I22" s="89">
        <v>0</v>
      </c>
      <c r="J22" s="342" t="str">
        <f t="shared" si="3"/>
        <v>-</v>
      </c>
    </row>
    <row r="23" spans="2:10" x14ac:dyDescent="0.25">
      <c r="B23" s="85"/>
      <c r="C23" s="16" t="s">
        <v>115</v>
      </c>
      <c r="D23" s="36">
        <v>11</v>
      </c>
      <c r="E23" s="89">
        <v>0</v>
      </c>
      <c r="F23" s="89">
        <v>0</v>
      </c>
      <c r="G23" s="342" t="str">
        <f t="shared" si="2"/>
        <v>-</v>
      </c>
      <c r="H23" s="89">
        <v>0</v>
      </c>
      <c r="I23" s="89">
        <v>0</v>
      </c>
      <c r="J23" s="342" t="str">
        <f t="shared" si="3"/>
        <v>-</v>
      </c>
    </row>
    <row r="24" spans="2:10" x14ac:dyDescent="0.25">
      <c r="B24" s="85"/>
      <c r="C24" s="16" t="s">
        <v>116</v>
      </c>
      <c r="D24" s="36">
        <v>12</v>
      </c>
      <c r="E24" s="89">
        <v>0</v>
      </c>
      <c r="F24" s="89">
        <v>0</v>
      </c>
      <c r="G24" s="342" t="str">
        <f t="shared" si="2"/>
        <v>-</v>
      </c>
      <c r="H24" s="89">
        <v>0</v>
      </c>
      <c r="I24" s="89">
        <v>0</v>
      </c>
      <c r="J24" s="342" t="str">
        <f t="shared" si="3"/>
        <v>-</v>
      </c>
    </row>
    <row r="25" spans="2:10" x14ac:dyDescent="0.25">
      <c r="B25" s="85"/>
      <c r="C25" s="16" t="s">
        <v>117</v>
      </c>
      <c r="D25" s="36">
        <v>13</v>
      </c>
      <c r="E25" s="89">
        <v>0</v>
      </c>
      <c r="F25" s="89">
        <v>0</v>
      </c>
      <c r="G25" s="342" t="str">
        <f t="shared" si="2"/>
        <v>-</v>
      </c>
      <c r="H25" s="89">
        <v>0</v>
      </c>
      <c r="I25" s="89">
        <v>0</v>
      </c>
      <c r="J25" s="342" t="str">
        <f t="shared" si="3"/>
        <v>-</v>
      </c>
    </row>
    <row r="26" spans="2:10" x14ac:dyDescent="0.25">
      <c r="B26" s="85"/>
      <c r="C26" s="16" t="s">
        <v>118</v>
      </c>
      <c r="D26" s="36">
        <v>14</v>
      </c>
      <c r="E26" s="89">
        <v>0</v>
      </c>
      <c r="F26" s="89">
        <v>0</v>
      </c>
      <c r="G26" s="342" t="str">
        <f t="shared" si="2"/>
        <v>-</v>
      </c>
      <c r="H26" s="89">
        <v>0</v>
      </c>
      <c r="I26" s="89">
        <v>0</v>
      </c>
      <c r="J26" s="342" t="str">
        <f t="shared" si="3"/>
        <v>-</v>
      </c>
    </row>
    <row r="27" spans="2:10" x14ac:dyDescent="0.25">
      <c r="B27" s="85"/>
      <c r="C27" s="16" t="s">
        <v>119</v>
      </c>
      <c r="D27" s="36">
        <v>15</v>
      </c>
      <c r="E27" s="89">
        <v>0</v>
      </c>
      <c r="F27" s="89">
        <v>0</v>
      </c>
      <c r="G27" s="342" t="str">
        <f t="shared" si="2"/>
        <v>-</v>
      </c>
      <c r="H27" s="89">
        <v>0</v>
      </c>
      <c r="I27" s="89">
        <v>0</v>
      </c>
      <c r="J27" s="342" t="str">
        <f t="shared" si="3"/>
        <v>-</v>
      </c>
    </row>
    <row r="28" spans="2:10" x14ac:dyDescent="0.25">
      <c r="B28" s="85"/>
      <c r="C28" s="16" t="s">
        <v>120</v>
      </c>
      <c r="D28" s="36">
        <v>16</v>
      </c>
      <c r="E28" s="89">
        <v>0</v>
      </c>
      <c r="F28" s="89">
        <v>0</v>
      </c>
      <c r="G28" s="342" t="str">
        <f t="shared" si="2"/>
        <v>-</v>
      </c>
      <c r="H28" s="89">
        <v>0</v>
      </c>
      <c r="I28" s="89">
        <v>0</v>
      </c>
      <c r="J28" s="342" t="str">
        <f t="shared" si="3"/>
        <v>-</v>
      </c>
    </row>
    <row r="29" spans="2:10" x14ac:dyDescent="0.25">
      <c r="B29" s="85"/>
      <c r="C29" s="16" t="s">
        <v>121</v>
      </c>
      <c r="D29" s="36">
        <v>17</v>
      </c>
      <c r="E29" s="89">
        <v>0</v>
      </c>
      <c r="F29" s="89">
        <v>0</v>
      </c>
      <c r="G29" s="342" t="str">
        <f t="shared" si="2"/>
        <v>-</v>
      </c>
      <c r="H29" s="89">
        <v>0</v>
      </c>
      <c r="I29" s="89">
        <v>0</v>
      </c>
      <c r="J29" s="342" t="str">
        <f t="shared" si="3"/>
        <v>-</v>
      </c>
    </row>
    <row r="30" spans="2:10" x14ac:dyDescent="0.25">
      <c r="B30" s="85"/>
      <c r="C30" s="16" t="s">
        <v>123</v>
      </c>
      <c r="D30" s="36">
        <v>18</v>
      </c>
      <c r="E30" s="89">
        <v>0</v>
      </c>
      <c r="F30" s="89">
        <v>0</v>
      </c>
      <c r="G30" s="342" t="str">
        <f t="shared" si="2"/>
        <v>-</v>
      </c>
      <c r="H30" s="89">
        <v>0</v>
      </c>
      <c r="I30" s="89">
        <v>0</v>
      </c>
      <c r="J30" s="342" t="str">
        <f t="shared" si="3"/>
        <v>-</v>
      </c>
    </row>
    <row r="31" spans="2:10" x14ac:dyDescent="0.25">
      <c r="B31" s="85"/>
      <c r="C31" s="16" t="s">
        <v>124</v>
      </c>
      <c r="D31" s="36">
        <v>19</v>
      </c>
      <c r="E31" s="89">
        <v>0</v>
      </c>
      <c r="F31" s="89">
        <v>0</v>
      </c>
      <c r="G31" s="342" t="str">
        <f t="shared" si="2"/>
        <v>-</v>
      </c>
      <c r="H31" s="89">
        <v>0</v>
      </c>
      <c r="I31" s="89">
        <v>0</v>
      </c>
      <c r="J31" s="342" t="str">
        <f t="shared" si="3"/>
        <v>-</v>
      </c>
    </row>
    <row r="32" spans="2:10" x14ac:dyDescent="0.25">
      <c r="B32" s="85"/>
      <c r="C32" s="16" t="s">
        <v>125</v>
      </c>
      <c r="D32" s="36">
        <v>20</v>
      </c>
      <c r="E32" s="89">
        <v>0</v>
      </c>
      <c r="F32" s="89">
        <v>0</v>
      </c>
      <c r="G32" s="342" t="str">
        <f t="shared" si="2"/>
        <v>-</v>
      </c>
      <c r="H32" s="89">
        <v>0</v>
      </c>
      <c r="I32" s="89">
        <v>0</v>
      </c>
      <c r="J32" s="342" t="str">
        <f t="shared" si="3"/>
        <v>-</v>
      </c>
    </row>
    <row r="33" spans="2:10" x14ac:dyDescent="0.25">
      <c r="B33" s="85"/>
      <c r="C33" s="16" t="s">
        <v>126</v>
      </c>
      <c r="D33" s="36">
        <v>21</v>
      </c>
      <c r="E33" s="89">
        <v>0</v>
      </c>
      <c r="F33" s="89">
        <v>0</v>
      </c>
      <c r="G33" s="342" t="str">
        <f t="shared" si="2"/>
        <v>-</v>
      </c>
      <c r="H33" s="89">
        <v>0</v>
      </c>
      <c r="I33" s="89">
        <v>0</v>
      </c>
      <c r="J33" s="342" t="str">
        <f t="shared" si="3"/>
        <v>-</v>
      </c>
    </row>
    <row r="34" spans="2:10" x14ac:dyDescent="0.25">
      <c r="B34" s="78" t="s">
        <v>127</v>
      </c>
      <c r="C34" s="79"/>
      <c r="D34" s="70">
        <v>22</v>
      </c>
      <c r="E34" s="125">
        <f>SUM(E11:E33)</f>
        <v>120833</v>
      </c>
      <c r="F34" s="125">
        <f>SUM(F11:F33)</f>
        <v>122167</v>
      </c>
      <c r="G34" s="344">
        <f t="shared" si="2"/>
        <v>-1.091947907372699</v>
      </c>
      <c r="H34" s="71">
        <f>SUM(H11:H33)</f>
        <v>764415</v>
      </c>
      <c r="I34" s="71">
        <f>SUM(I11:I33)</f>
        <v>896580</v>
      </c>
      <c r="J34" s="344">
        <f t="shared" si="3"/>
        <v>-14.74101586026903</v>
      </c>
    </row>
    <row r="35" spans="2:10" x14ac:dyDescent="0.25"/>
    <row r="36" spans="2:10" x14ac:dyDescent="0.25"/>
    <row r="37" spans="2:10" x14ac:dyDescent="0.25"/>
    <row r="38" spans="2:10" x14ac:dyDescent="0.25"/>
  </sheetData>
  <phoneticPr fontId="0" type="noConversion"/>
  <hyperlinks>
    <hyperlink ref="J1" location="Inhalt!F26" display="Inhalt!F26" xr:uid="{00000000-0004-0000-0D00-000000000000}"/>
  </hyperlinks>
  <printOptions horizontalCentered="1"/>
  <pageMargins left="0.19685039370078741" right="0.19685039370078741" top="1.51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4"/>
  <dimension ref="A1:N46"/>
  <sheetViews>
    <sheetView showGridLines="0" showRowColHeaders="0" zoomScale="85" workbookViewId="0">
      <selection activeCell="C44" sqref="C44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6.6640625" style="9" customWidth="1"/>
    <col min="4" max="4" width="3.33203125" style="9" customWidth="1"/>
    <col min="5" max="5" width="14.6640625" style="9" customWidth="1"/>
    <col min="6" max="6" width="2.6640625" style="9" customWidth="1"/>
    <col min="7" max="7" width="16.6640625" style="9" customWidth="1"/>
    <col min="8" max="8" width="13.6640625" style="9" customWidth="1"/>
    <col min="9" max="9" width="14.6640625" style="9" customWidth="1"/>
    <col min="10" max="10" width="2.6640625" style="9" customWidth="1"/>
    <col min="11" max="11" width="16.6640625" style="9" customWidth="1"/>
    <col min="12" max="12" width="13.6640625" style="9" customWidth="1"/>
    <col min="13" max="14" width="9.109375" style="9" customWidth="1"/>
    <col min="15" max="16384" width="0" style="9" hidden="1"/>
  </cols>
  <sheetData>
    <row r="1" spans="1:14" ht="15.6" x14ac:dyDescent="0.3">
      <c r="A1" s="341"/>
      <c r="B1" s="341" t="s">
        <v>369</v>
      </c>
      <c r="C1" s="6"/>
      <c r="D1" s="6"/>
      <c r="E1" s="6"/>
      <c r="F1" s="6"/>
      <c r="G1" s="6"/>
      <c r="H1" s="6"/>
      <c r="I1" s="6"/>
      <c r="J1" s="6"/>
      <c r="K1" s="6"/>
      <c r="L1" s="452" t="str">
        <f>INDEX(rP1.Inhalte,22,1)</f>
        <v>zurück zum Inhaltsverzeichnis</v>
      </c>
      <c r="M1"/>
      <c r="N1"/>
    </row>
    <row r="2" spans="1:14" ht="0.9" customHeight="1" x14ac:dyDescent="0.25"/>
    <row r="3" spans="1:14" ht="12" customHeight="1" x14ac:dyDescent="0.25">
      <c r="B3" s="9" t="s">
        <v>162</v>
      </c>
      <c r="K3"/>
      <c r="L3" s="15" t="s">
        <v>72</v>
      </c>
    </row>
    <row r="4" spans="1:14" ht="2.1" customHeight="1" x14ac:dyDescent="0.25">
      <c r="C4" s="16"/>
      <c r="D4" s="16"/>
      <c r="E4" s="17"/>
      <c r="F4" s="17"/>
      <c r="G4" s="17"/>
      <c r="H4" s="17"/>
      <c r="I4" s="17"/>
      <c r="J4" s="17"/>
      <c r="K4" s="16"/>
    </row>
    <row r="5" spans="1:14" x14ac:dyDescent="0.25">
      <c r="B5" s="100"/>
      <c r="C5" s="19"/>
      <c r="D5" s="20"/>
      <c r="E5" s="21" t="s">
        <v>0</v>
      </c>
      <c r="F5" s="23"/>
      <c r="G5" s="22" t="s">
        <v>0</v>
      </c>
      <c r="H5" s="23" t="s">
        <v>0</v>
      </c>
      <c r="I5" s="24" t="s">
        <v>8</v>
      </c>
      <c r="J5" s="25"/>
      <c r="K5" s="25"/>
      <c r="L5" s="26"/>
    </row>
    <row r="6" spans="1:14" x14ac:dyDescent="0.25">
      <c r="B6" s="85"/>
      <c r="C6" s="9" t="s">
        <v>9</v>
      </c>
      <c r="D6" s="28" t="s">
        <v>0</v>
      </c>
      <c r="E6" s="112" t="s">
        <v>163</v>
      </c>
      <c r="F6" s="113"/>
      <c r="G6" s="30" t="s">
        <v>10</v>
      </c>
      <c r="H6" s="31" t="s">
        <v>11</v>
      </c>
      <c r="I6" s="109" t="s">
        <v>12</v>
      </c>
      <c r="J6" s="110"/>
      <c r="K6" s="30" t="s">
        <v>12</v>
      </c>
      <c r="L6" s="30" t="s">
        <v>11</v>
      </c>
    </row>
    <row r="7" spans="1:14" x14ac:dyDescent="0.25">
      <c r="B7" s="85"/>
      <c r="D7" s="28"/>
      <c r="E7" s="29" t="s">
        <v>0</v>
      </c>
      <c r="F7" s="31"/>
      <c r="G7" s="30" t="s">
        <v>13</v>
      </c>
      <c r="H7" s="31" t="s">
        <v>164</v>
      </c>
      <c r="I7" s="112" t="s">
        <v>15</v>
      </c>
      <c r="J7" s="113"/>
      <c r="K7" s="30" t="s">
        <v>15</v>
      </c>
      <c r="L7" s="30" t="s">
        <v>130</v>
      </c>
    </row>
    <row r="8" spans="1:14" x14ac:dyDescent="0.25">
      <c r="B8" s="85" t="s">
        <v>57</v>
      </c>
      <c r="D8" s="28"/>
      <c r="E8" s="32" t="s">
        <v>0</v>
      </c>
      <c r="F8" s="187"/>
      <c r="G8" s="30"/>
      <c r="H8" s="31" t="s">
        <v>18</v>
      </c>
      <c r="I8" s="32" t="s">
        <v>0</v>
      </c>
      <c r="J8" s="187"/>
      <c r="K8" s="30" t="s">
        <v>13</v>
      </c>
      <c r="L8" s="30" t="s">
        <v>18</v>
      </c>
    </row>
    <row r="9" spans="1:14" x14ac:dyDescent="0.25">
      <c r="B9" s="101"/>
      <c r="C9" s="16"/>
      <c r="D9" s="34"/>
      <c r="E9" s="35" t="s">
        <v>19</v>
      </c>
      <c r="F9" s="37"/>
      <c r="G9" s="36" t="s">
        <v>20</v>
      </c>
      <c r="H9" s="37" t="s">
        <v>21</v>
      </c>
      <c r="I9" s="24" t="s">
        <v>54</v>
      </c>
      <c r="J9" s="26"/>
      <c r="K9" s="36" t="s">
        <v>23</v>
      </c>
      <c r="L9" s="36" t="s">
        <v>24</v>
      </c>
    </row>
    <row r="10" spans="1:14" ht="12" customHeight="1" x14ac:dyDescent="0.25">
      <c r="B10" s="85" t="s">
        <v>103</v>
      </c>
      <c r="C10" s="28"/>
      <c r="D10" s="31"/>
      <c r="E10" s="174"/>
      <c r="F10" s="31"/>
      <c r="G10" s="31"/>
      <c r="H10" s="31"/>
      <c r="I10" s="174"/>
      <c r="J10" s="23"/>
      <c r="K10" s="31"/>
      <c r="L10" s="31"/>
    </row>
    <row r="11" spans="1:14" ht="12" customHeight="1" x14ac:dyDescent="0.25">
      <c r="B11" s="85"/>
      <c r="C11" s="16" t="s">
        <v>104</v>
      </c>
      <c r="D11" s="88">
        <v>1</v>
      </c>
      <c r="E11" s="357">
        <v>844531</v>
      </c>
      <c r="F11" s="119"/>
      <c r="G11" s="119">
        <v>1010783</v>
      </c>
      <c r="H11" s="342">
        <f>IF(AND(G11&gt; 0,E11&gt;0,E11&lt;=G11*6),E11/G11*100-100,"-")</f>
        <v>-16.447842909902519</v>
      </c>
      <c r="I11" s="181">
        <v>6674301</v>
      </c>
      <c r="J11" s="119"/>
      <c r="K11" s="119">
        <v>8270321</v>
      </c>
      <c r="L11" s="342">
        <f t="shared" ref="L11:L18" si="0">IF(AND(K11&gt; 0,I11&gt;0,I11&lt;=K11*6),I11/K11*100-100,"-")</f>
        <v>-19.298162671074067</v>
      </c>
    </row>
    <row r="12" spans="1:14" x14ac:dyDescent="0.25">
      <c r="B12" s="85"/>
      <c r="C12" s="16" t="s">
        <v>105</v>
      </c>
      <c r="D12" s="36">
        <v>2</v>
      </c>
      <c r="E12" s="357">
        <v>1505502</v>
      </c>
      <c r="F12" s="189" t="s">
        <v>122</v>
      </c>
      <c r="G12" s="119">
        <v>1530801</v>
      </c>
      <c r="H12" s="342">
        <f t="shared" ref="H12:H18" si="1">IF(AND(G12&gt; 0,E12&gt;0,E12&lt;=G12*6),E12/G12*100-100,"-")</f>
        <v>-1.6526641934516562</v>
      </c>
      <c r="I12" s="181">
        <v>10055322</v>
      </c>
      <c r="J12" s="190" t="s">
        <v>167</v>
      </c>
      <c r="K12" s="119">
        <v>9784403</v>
      </c>
      <c r="L12" s="342">
        <f t="shared" si="0"/>
        <v>2.7688863592392892</v>
      </c>
    </row>
    <row r="13" spans="1:14" x14ac:dyDescent="0.25">
      <c r="B13" s="85"/>
      <c r="C13" s="16" t="s">
        <v>106</v>
      </c>
      <c r="D13" s="36">
        <v>3</v>
      </c>
      <c r="E13" s="357">
        <v>194485</v>
      </c>
      <c r="F13" s="119"/>
      <c r="G13" s="119">
        <v>220622</v>
      </c>
      <c r="H13" s="342">
        <f t="shared" si="1"/>
        <v>-11.846959958662325</v>
      </c>
      <c r="I13" s="181">
        <v>1437700</v>
      </c>
      <c r="J13" s="191"/>
      <c r="K13" s="119">
        <v>1660344</v>
      </c>
      <c r="L13" s="342">
        <f t="shared" si="0"/>
        <v>-13.409510318343663</v>
      </c>
    </row>
    <row r="14" spans="1:14" x14ac:dyDescent="0.25">
      <c r="B14" s="85"/>
      <c r="C14" s="16" t="s">
        <v>107</v>
      </c>
      <c r="D14" s="36">
        <v>4</v>
      </c>
      <c r="E14" s="357">
        <v>2802663</v>
      </c>
      <c r="F14" s="119"/>
      <c r="G14" s="119">
        <v>3027942</v>
      </c>
      <c r="H14" s="342">
        <f t="shared" si="1"/>
        <v>-7.4400038045642845</v>
      </c>
      <c r="I14" s="181">
        <v>19228927</v>
      </c>
      <c r="J14" s="191"/>
      <c r="K14" s="119">
        <v>19782563</v>
      </c>
      <c r="L14" s="342">
        <f t="shared" si="0"/>
        <v>-2.7986060249119475</v>
      </c>
    </row>
    <row r="15" spans="1:14" x14ac:dyDescent="0.25">
      <c r="B15" s="85"/>
      <c r="C15" s="16" t="s">
        <v>108</v>
      </c>
      <c r="D15" s="36">
        <v>5</v>
      </c>
      <c r="E15" s="357">
        <v>830799</v>
      </c>
      <c r="F15" s="189" t="s">
        <v>166</v>
      </c>
      <c r="G15" s="119">
        <v>1049154</v>
      </c>
      <c r="H15" s="342">
        <f t="shared" si="1"/>
        <v>-20.812483200750322</v>
      </c>
      <c r="I15" s="181">
        <v>6902476</v>
      </c>
      <c r="J15" s="189" t="s">
        <v>349</v>
      </c>
      <c r="K15" s="119">
        <v>6506448</v>
      </c>
      <c r="L15" s="342">
        <f t="shared" si="0"/>
        <v>6.0867004546874171</v>
      </c>
    </row>
    <row r="16" spans="1:14" x14ac:dyDescent="0.25">
      <c r="B16" s="85"/>
      <c r="C16" s="16" t="s">
        <v>109</v>
      </c>
      <c r="D16" s="36">
        <v>6</v>
      </c>
      <c r="E16" s="357">
        <v>62524</v>
      </c>
      <c r="F16" s="119"/>
      <c r="G16" s="119">
        <v>72120</v>
      </c>
      <c r="H16" s="342">
        <f t="shared" si="1"/>
        <v>-13.305601774819735</v>
      </c>
      <c r="I16" s="181">
        <v>452780</v>
      </c>
      <c r="J16" s="191"/>
      <c r="K16" s="119">
        <v>601726</v>
      </c>
      <c r="L16" s="342">
        <f t="shared" si="0"/>
        <v>-24.753126838461355</v>
      </c>
    </row>
    <row r="17" spans="2:12" x14ac:dyDescent="0.25">
      <c r="B17" s="85"/>
      <c r="C17" s="16" t="s">
        <v>110</v>
      </c>
      <c r="D17" s="36">
        <v>7</v>
      </c>
      <c r="E17" s="357">
        <v>53920</v>
      </c>
      <c r="F17" s="189" t="s">
        <v>165</v>
      </c>
      <c r="G17" s="119">
        <v>83030</v>
      </c>
      <c r="H17" s="342">
        <f t="shared" si="1"/>
        <v>-35.059617005901472</v>
      </c>
      <c r="I17" s="181">
        <v>312156</v>
      </c>
      <c r="J17" s="190" t="s">
        <v>350</v>
      </c>
      <c r="K17" s="119">
        <v>667769</v>
      </c>
      <c r="L17" s="342">
        <f t="shared" si="0"/>
        <v>-53.253894685138128</v>
      </c>
    </row>
    <row r="18" spans="2:12" x14ac:dyDescent="0.25">
      <c r="B18" s="101"/>
      <c r="C18" s="16" t="s">
        <v>111</v>
      </c>
      <c r="D18" s="36">
        <v>8</v>
      </c>
      <c r="E18" s="357">
        <v>63429</v>
      </c>
      <c r="F18" s="119"/>
      <c r="G18" s="119">
        <v>94606</v>
      </c>
      <c r="H18" s="342">
        <f t="shared" si="1"/>
        <v>-32.954569477622982</v>
      </c>
      <c r="I18" s="181">
        <v>521584</v>
      </c>
      <c r="J18" s="191"/>
      <c r="K18" s="119">
        <v>649080</v>
      </c>
      <c r="L18" s="342">
        <f t="shared" si="0"/>
        <v>-19.642571023602642</v>
      </c>
    </row>
    <row r="19" spans="2:12" ht="3.9" customHeight="1" x14ac:dyDescent="0.25">
      <c r="B19" s="101"/>
      <c r="C19" s="16"/>
      <c r="D19" s="36"/>
      <c r="E19" s="357"/>
      <c r="F19" s="119"/>
      <c r="G19" s="119"/>
      <c r="H19" s="44"/>
      <c r="I19" s="181"/>
      <c r="J19" s="191"/>
      <c r="K19" s="119"/>
      <c r="L19" s="188"/>
    </row>
    <row r="20" spans="2:12" ht="12" customHeight="1" x14ac:dyDescent="0.25">
      <c r="B20" s="85" t="s">
        <v>112</v>
      </c>
      <c r="D20" s="22"/>
      <c r="E20" s="299" t="s">
        <v>0</v>
      </c>
      <c r="F20" s="121"/>
      <c r="G20" s="121"/>
      <c r="H20" s="192"/>
      <c r="I20" s="11"/>
      <c r="J20" s="193"/>
      <c r="K20" s="121"/>
      <c r="L20" s="192"/>
    </row>
    <row r="21" spans="2:12" ht="12" customHeight="1" x14ac:dyDescent="0.25">
      <c r="B21" s="85"/>
      <c r="C21" s="16" t="s">
        <v>113</v>
      </c>
      <c r="D21" s="88">
        <v>9</v>
      </c>
      <c r="E21" s="357">
        <v>290146</v>
      </c>
      <c r="F21" s="119"/>
      <c r="G21" s="119">
        <v>304143</v>
      </c>
      <c r="H21" s="342">
        <f t="shared" ref="H21:H36" si="2">IF(AND(G21&gt; 0,E21&gt;0,E21&lt;=G21*6),E21/G21*100-100,"-")</f>
        <v>-4.6021115067583338</v>
      </c>
      <c r="I21" s="181">
        <v>1873532</v>
      </c>
      <c r="J21" s="119"/>
      <c r="K21" s="119">
        <v>2134639</v>
      </c>
      <c r="L21" s="342">
        <f t="shared" ref="L21:L36" si="3">IF(AND(K21&gt; 0,I21&gt;0,I21&lt;=K21*6),I21/K21*100-100,"-")</f>
        <v>-12.231904317310793</v>
      </c>
    </row>
    <row r="22" spans="2:12" x14ac:dyDescent="0.25">
      <c r="B22" s="85"/>
      <c r="C22" s="16" t="s">
        <v>114</v>
      </c>
      <c r="D22" s="36">
        <v>10</v>
      </c>
      <c r="E22" s="357">
        <v>25948</v>
      </c>
      <c r="F22" s="119"/>
      <c r="G22" s="119">
        <v>23960</v>
      </c>
      <c r="H22" s="342">
        <f t="shared" si="2"/>
        <v>8.2971619365609399</v>
      </c>
      <c r="I22" s="181">
        <v>187632</v>
      </c>
      <c r="J22" s="191"/>
      <c r="K22" s="119">
        <v>216795</v>
      </c>
      <c r="L22" s="342">
        <f t="shared" si="3"/>
        <v>-13.451878502732995</v>
      </c>
    </row>
    <row r="23" spans="2:12" x14ac:dyDescent="0.25">
      <c r="B23" s="85"/>
      <c r="C23" s="16" t="s">
        <v>115</v>
      </c>
      <c r="D23" s="36">
        <v>11</v>
      </c>
      <c r="E23" s="357">
        <v>16248</v>
      </c>
      <c r="F23" s="119"/>
      <c r="G23" s="119">
        <v>17053</v>
      </c>
      <c r="H23" s="342">
        <f t="shared" si="2"/>
        <v>-4.7205770245704599</v>
      </c>
      <c r="I23" s="181">
        <v>103541</v>
      </c>
      <c r="J23" s="191"/>
      <c r="K23" s="119">
        <v>88254</v>
      </c>
      <c r="L23" s="342">
        <f t="shared" si="3"/>
        <v>17.321594488635085</v>
      </c>
    </row>
    <row r="24" spans="2:12" x14ac:dyDescent="0.25">
      <c r="B24" s="85"/>
      <c r="C24" s="16" t="s">
        <v>116</v>
      </c>
      <c r="D24" s="36">
        <v>12</v>
      </c>
      <c r="E24" s="357">
        <v>9614</v>
      </c>
      <c r="F24" s="119"/>
      <c r="G24" s="119">
        <v>9480</v>
      </c>
      <c r="H24" s="342">
        <f t="shared" si="2"/>
        <v>1.4135021097046376</v>
      </c>
      <c r="I24" s="181">
        <v>65785</v>
      </c>
      <c r="J24" s="191"/>
      <c r="K24" s="119">
        <v>71259</v>
      </c>
      <c r="L24" s="342">
        <f t="shared" si="3"/>
        <v>-7.681836680278991</v>
      </c>
    </row>
    <row r="25" spans="2:12" x14ac:dyDescent="0.25">
      <c r="B25" s="85"/>
      <c r="C25" s="16" t="s">
        <v>117</v>
      </c>
      <c r="D25" s="36">
        <v>13</v>
      </c>
      <c r="E25" s="357">
        <v>418</v>
      </c>
      <c r="F25" s="119"/>
      <c r="G25" s="119">
        <v>410</v>
      </c>
      <c r="H25" s="342">
        <f t="shared" si="2"/>
        <v>1.9512195121951237</v>
      </c>
      <c r="I25" s="181">
        <v>1890</v>
      </c>
      <c r="J25" s="191"/>
      <c r="K25" s="119">
        <v>2632</v>
      </c>
      <c r="L25" s="342">
        <f t="shared" si="3"/>
        <v>-28.191489361702125</v>
      </c>
    </row>
    <row r="26" spans="2:12" x14ac:dyDescent="0.25">
      <c r="B26" s="85"/>
      <c r="C26" s="16" t="s">
        <v>118</v>
      </c>
      <c r="D26" s="36">
        <v>14</v>
      </c>
      <c r="E26" s="357">
        <v>0</v>
      </c>
      <c r="F26" s="119"/>
      <c r="G26" s="119">
        <v>0</v>
      </c>
      <c r="H26" s="342" t="str">
        <f t="shared" si="2"/>
        <v>-</v>
      </c>
      <c r="I26" s="181">
        <v>0</v>
      </c>
      <c r="J26" s="191"/>
      <c r="K26" s="119">
        <v>0</v>
      </c>
      <c r="L26" s="342" t="str">
        <f t="shared" si="3"/>
        <v>-</v>
      </c>
    </row>
    <row r="27" spans="2:12" x14ac:dyDescent="0.25">
      <c r="B27" s="85"/>
      <c r="C27" s="16" t="s">
        <v>119</v>
      </c>
      <c r="D27" s="36">
        <v>15</v>
      </c>
      <c r="E27" s="357">
        <v>897234</v>
      </c>
      <c r="F27" s="119"/>
      <c r="G27" s="119">
        <v>863067</v>
      </c>
      <c r="H27" s="342">
        <f t="shared" si="2"/>
        <v>3.9587888309945924</v>
      </c>
      <c r="I27" s="181">
        <v>5304430</v>
      </c>
      <c r="J27" s="191"/>
      <c r="K27" s="119">
        <v>4944419</v>
      </c>
      <c r="L27" s="342">
        <f t="shared" si="3"/>
        <v>7.2811588176487447</v>
      </c>
    </row>
    <row r="28" spans="2:12" x14ac:dyDescent="0.25">
      <c r="B28" s="85"/>
      <c r="C28" s="16" t="s">
        <v>120</v>
      </c>
      <c r="D28" s="36">
        <v>16</v>
      </c>
      <c r="E28" s="357">
        <v>433</v>
      </c>
      <c r="F28" s="119"/>
      <c r="G28" s="119">
        <v>685</v>
      </c>
      <c r="H28" s="342">
        <f t="shared" si="2"/>
        <v>-36.788321167883211</v>
      </c>
      <c r="I28" s="181">
        <v>2268</v>
      </c>
      <c r="J28" s="191"/>
      <c r="K28" s="119">
        <v>13688</v>
      </c>
      <c r="L28" s="342">
        <f t="shared" si="3"/>
        <v>-83.430742255990651</v>
      </c>
    </row>
    <row r="29" spans="2:12" x14ac:dyDescent="0.25">
      <c r="B29" s="85"/>
      <c r="C29" s="16" t="s">
        <v>121</v>
      </c>
      <c r="D29" s="36">
        <v>17</v>
      </c>
      <c r="E29" s="357">
        <v>58639</v>
      </c>
      <c r="F29" s="119"/>
      <c r="G29" s="119">
        <v>68435</v>
      </c>
      <c r="H29" s="342">
        <f t="shared" si="2"/>
        <v>-14.314312851611021</v>
      </c>
      <c r="I29" s="181">
        <v>449887</v>
      </c>
      <c r="J29" s="191"/>
      <c r="K29" s="119">
        <v>487094</v>
      </c>
      <c r="L29" s="342">
        <f t="shared" si="3"/>
        <v>-7.6385666832274666</v>
      </c>
    </row>
    <row r="30" spans="2:12" x14ac:dyDescent="0.25">
      <c r="B30" s="85"/>
      <c r="C30" s="16" t="s">
        <v>123</v>
      </c>
      <c r="D30" s="36">
        <v>18</v>
      </c>
      <c r="E30" s="357">
        <v>198528</v>
      </c>
      <c r="F30" s="119"/>
      <c r="G30" s="119">
        <v>201923</v>
      </c>
      <c r="H30" s="342">
        <f t="shared" si="2"/>
        <v>-1.6813339738415181</v>
      </c>
      <c r="I30" s="181">
        <v>925956</v>
      </c>
      <c r="J30" s="191"/>
      <c r="K30" s="119">
        <v>1075662</v>
      </c>
      <c r="L30" s="342">
        <f t="shared" si="3"/>
        <v>-13.917568901755388</v>
      </c>
    </row>
    <row r="31" spans="2:12" x14ac:dyDescent="0.25">
      <c r="B31" s="85"/>
      <c r="C31" s="16" t="s">
        <v>124</v>
      </c>
      <c r="D31" s="36">
        <v>19</v>
      </c>
      <c r="E31" s="357">
        <v>71062</v>
      </c>
      <c r="F31" s="119"/>
      <c r="G31" s="119">
        <v>54720</v>
      </c>
      <c r="H31" s="342">
        <f t="shared" si="2"/>
        <v>29.864766081871352</v>
      </c>
      <c r="I31" s="181">
        <v>423422</v>
      </c>
      <c r="J31" s="191"/>
      <c r="K31" s="119">
        <v>583286</v>
      </c>
      <c r="L31" s="342">
        <f t="shared" si="3"/>
        <v>-27.407481064177773</v>
      </c>
    </row>
    <row r="32" spans="2:12" x14ac:dyDescent="0.25">
      <c r="B32" s="85"/>
      <c r="C32" s="16" t="s">
        <v>125</v>
      </c>
      <c r="D32" s="36">
        <v>20</v>
      </c>
      <c r="E32" s="357">
        <v>9411</v>
      </c>
      <c r="F32" s="119"/>
      <c r="G32" s="119">
        <v>12439</v>
      </c>
      <c r="H32" s="342">
        <f t="shared" si="2"/>
        <v>-24.342792829005546</v>
      </c>
      <c r="I32" s="181">
        <v>44773</v>
      </c>
      <c r="J32" s="191"/>
      <c r="K32" s="119">
        <v>63126</v>
      </c>
      <c r="L32" s="342">
        <f t="shared" si="3"/>
        <v>-29.07359883407787</v>
      </c>
    </row>
    <row r="33" spans="2:12" x14ac:dyDescent="0.25">
      <c r="B33" s="85"/>
      <c r="C33" s="16" t="s">
        <v>126</v>
      </c>
      <c r="D33" s="36">
        <v>21</v>
      </c>
      <c r="E33" s="357">
        <v>87347</v>
      </c>
      <c r="F33" s="119"/>
      <c r="G33" s="119">
        <v>123911</v>
      </c>
      <c r="H33" s="342">
        <f t="shared" si="2"/>
        <v>-29.508276101395353</v>
      </c>
      <c r="I33" s="181">
        <v>712736</v>
      </c>
      <c r="J33" s="191"/>
      <c r="K33" s="119">
        <v>731597</v>
      </c>
      <c r="L33" s="342">
        <f t="shared" si="3"/>
        <v>-2.5780586853144598</v>
      </c>
    </row>
    <row r="34" spans="2:12" x14ac:dyDescent="0.25">
      <c r="B34" s="100" t="s">
        <v>127</v>
      </c>
      <c r="C34" s="16"/>
      <c r="D34" s="36">
        <v>22</v>
      </c>
      <c r="E34" s="357">
        <f>SUM(E11:E33)</f>
        <v>8022881</v>
      </c>
      <c r="F34" s="119"/>
      <c r="G34" s="119">
        <f>SUM(G11:G33)</f>
        <v>8769284</v>
      </c>
      <c r="H34" s="342">
        <f t="shared" si="2"/>
        <v>-8.5115614912232331</v>
      </c>
      <c r="I34" s="181">
        <f>SUM(I11:I33)</f>
        <v>55681098</v>
      </c>
      <c r="J34" s="191"/>
      <c r="K34" s="119">
        <f>SUM(K11:K33)</f>
        <v>58335105</v>
      </c>
      <c r="L34" s="342">
        <f t="shared" si="3"/>
        <v>-4.5495881082240288</v>
      </c>
    </row>
    <row r="35" spans="2:12" x14ac:dyDescent="0.25">
      <c r="B35" s="22" t="s">
        <v>48</v>
      </c>
      <c r="C35" s="194" t="s">
        <v>168</v>
      </c>
      <c r="D35" s="194">
        <v>23</v>
      </c>
      <c r="E35" s="358">
        <v>538211</v>
      </c>
      <c r="F35" s="194"/>
      <c r="G35" s="119">
        <v>557010</v>
      </c>
      <c r="H35" s="342">
        <f t="shared" si="2"/>
        <v>-3.3749842911258412</v>
      </c>
      <c r="I35" s="118">
        <v>3853603</v>
      </c>
      <c r="J35" s="194"/>
      <c r="K35" s="119">
        <v>4137546</v>
      </c>
      <c r="L35" s="342">
        <f t="shared" si="3"/>
        <v>-6.8625943977420434</v>
      </c>
    </row>
    <row r="36" spans="2:12" x14ac:dyDescent="0.25">
      <c r="B36" s="68" t="s">
        <v>35</v>
      </c>
      <c r="C36" s="79" t="s">
        <v>169</v>
      </c>
      <c r="D36" s="195">
        <v>24</v>
      </c>
      <c r="E36" s="359">
        <f>E34-E35</f>
        <v>7484670</v>
      </c>
      <c r="F36" s="79"/>
      <c r="G36" s="196">
        <f>G34-G35</f>
        <v>8212274</v>
      </c>
      <c r="H36" s="344">
        <f t="shared" si="2"/>
        <v>-8.8599576682414636</v>
      </c>
      <c r="I36" s="196">
        <f>I34-I35</f>
        <v>51827495</v>
      </c>
      <c r="J36" s="79"/>
      <c r="K36" s="356">
        <f>K34-K35</f>
        <v>54197559</v>
      </c>
      <c r="L36" s="360">
        <f t="shared" si="3"/>
        <v>-4.3730087548776879</v>
      </c>
    </row>
    <row r="37" spans="2:12" s="63" customFormat="1" ht="10.199999999999999" customHeight="1" x14ac:dyDescent="0.25">
      <c r="B37" s="431"/>
      <c r="C37" s="373"/>
      <c r="D37" s="373"/>
      <c r="E37" s="372" t="s">
        <v>170</v>
      </c>
      <c r="F37" s="373"/>
      <c r="G37" s="372" t="s">
        <v>171</v>
      </c>
      <c r="H37" s="374"/>
      <c r="I37" s="372"/>
      <c r="J37" s="373"/>
      <c r="K37" s="372" t="s">
        <v>282</v>
      </c>
      <c r="L37" s="372" t="s">
        <v>351</v>
      </c>
    </row>
    <row r="38" spans="2:12" s="63" customFormat="1" ht="10.199999999999999" customHeight="1" x14ac:dyDescent="0.25">
      <c r="B38" s="431"/>
      <c r="C38" s="374"/>
      <c r="D38" s="373"/>
      <c r="E38" s="432"/>
      <c r="F38" s="432" t="s">
        <v>0</v>
      </c>
      <c r="G38" s="432"/>
      <c r="H38" s="431"/>
      <c r="I38" s="431"/>
      <c r="J38" s="374" t="s">
        <v>172</v>
      </c>
      <c r="K38" s="432">
        <v>27102</v>
      </c>
      <c r="L38" s="432">
        <v>123129</v>
      </c>
    </row>
    <row r="39" spans="2:12" s="63" customFormat="1" ht="10.199999999999999" customHeight="1" x14ac:dyDescent="0.25">
      <c r="B39" s="431"/>
      <c r="C39" s="374" t="s">
        <v>173</v>
      </c>
      <c r="D39" s="431"/>
      <c r="E39" s="432">
        <v>77674</v>
      </c>
      <c r="F39" s="432"/>
      <c r="G39" s="432">
        <v>534685</v>
      </c>
      <c r="H39" s="431"/>
      <c r="I39" s="431"/>
      <c r="J39" s="374" t="s">
        <v>174</v>
      </c>
      <c r="K39" s="432">
        <v>1035</v>
      </c>
      <c r="L39" s="432">
        <v>8066</v>
      </c>
    </row>
    <row r="40" spans="2:12" s="63" customFormat="1" ht="10.199999999999999" customHeight="1" x14ac:dyDescent="0.25">
      <c r="B40" s="431"/>
      <c r="C40" s="374" t="s">
        <v>175</v>
      </c>
      <c r="D40" s="431"/>
      <c r="E40" s="432">
        <v>1033278</v>
      </c>
      <c r="F40" s="432"/>
      <c r="G40" s="432">
        <v>6973828</v>
      </c>
      <c r="H40" s="431"/>
      <c r="I40" s="431"/>
      <c r="J40" s="374" t="s">
        <v>176</v>
      </c>
      <c r="K40" s="432">
        <v>11633</v>
      </c>
      <c r="L40" s="432">
        <v>65518</v>
      </c>
    </row>
    <row r="41" spans="2:12" s="63" customFormat="1" ht="10.199999999999999" customHeight="1" x14ac:dyDescent="0.25">
      <c r="B41" s="431"/>
      <c r="C41" s="374" t="s">
        <v>285</v>
      </c>
      <c r="E41" s="432">
        <v>394550</v>
      </c>
      <c r="F41" s="432"/>
      <c r="G41" s="432">
        <v>2546809</v>
      </c>
      <c r="H41" s="431"/>
      <c r="I41" s="431"/>
      <c r="J41" s="374" t="s">
        <v>177</v>
      </c>
      <c r="K41" s="432">
        <v>0</v>
      </c>
      <c r="L41" s="432">
        <v>27599</v>
      </c>
    </row>
    <row r="42" spans="2:12" s="63" customFormat="1" ht="10.199999999999999" customHeight="1" x14ac:dyDescent="0.25">
      <c r="B42" s="431"/>
      <c r="C42" s="374"/>
      <c r="D42" s="431"/>
      <c r="E42" s="372" t="s">
        <v>166</v>
      </c>
      <c r="F42" s="432"/>
      <c r="G42" s="372" t="s">
        <v>349</v>
      </c>
      <c r="H42" s="431"/>
      <c r="I42" s="431"/>
      <c r="J42" s="374" t="s">
        <v>178</v>
      </c>
      <c r="K42" s="432">
        <v>14150</v>
      </c>
      <c r="L42" s="432">
        <v>87844</v>
      </c>
    </row>
    <row r="43" spans="2:12" ht="10.199999999999999" customHeight="1" x14ac:dyDescent="0.25">
      <c r="B43" s="433"/>
      <c r="C43" s="374" t="s">
        <v>352</v>
      </c>
      <c r="D43" s="431"/>
      <c r="E43" s="432">
        <v>168817</v>
      </c>
      <c r="F43" s="432"/>
      <c r="G43" s="432">
        <v>1435527</v>
      </c>
      <c r="H43" s="433"/>
      <c r="I43" s="433"/>
      <c r="J43" s="433"/>
      <c r="K43" s="433"/>
      <c r="L43" s="433"/>
    </row>
    <row r="44" spans="2:12" x14ac:dyDescent="0.25">
      <c r="C44" s="374" t="s">
        <v>353</v>
      </c>
      <c r="D44" s="433"/>
      <c r="E44" s="432">
        <v>661982</v>
      </c>
      <c r="F44"/>
      <c r="G44" s="432">
        <v>5466949</v>
      </c>
    </row>
    <row r="45" spans="2:12" x14ac:dyDescent="0.25"/>
    <row r="46" spans="2:12" x14ac:dyDescent="0.25"/>
  </sheetData>
  <phoneticPr fontId="0" type="noConversion"/>
  <hyperlinks>
    <hyperlink ref="L1" location="Inhalt!F27" display="Inhalt!F27" xr:uid="{00000000-0004-0000-0E00-000000000000}"/>
  </hyperlinks>
  <printOptions horizontalCentered="1"/>
  <pageMargins left="0.19685039370078741" right="0.19685039370078741" top="0.85" bottom="0" header="0.44" footer="0.2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/>
  <dimension ref="B1:N43"/>
  <sheetViews>
    <sheetView showRowColHeaders="0" zoomScale="85" workbookViewId="0">
      <selection activeCell="M1" sqref="M1"/>
    </sheetView>
  </sheetViews>
  <sheetFormatPr baseColWidth="10" defaultColWidth="0" defaultRowHeight="12.6" zeroHeight="1" x14ac:dyDescent="0.25"/>
  <cols>
    <col min="1" max="1" width="1.88671875" style="198" customWidth="1"/>
    <col min="2" max="2" width="1.109375" style="198" customWidth="1"/>
    <col min="3" max="3" width="22.33203125" style="198" customWidth="1"/>
    <col min="4" max="4" width="3.33203125" style="198" customWidth="1"/>
    <col min="5" max="5" width="12.6640625" style="198" customWidth="1"/>
    <col min="6" max="6" width="11.44140625" style="198" customWidth="1"/>
    <col min="7" max="7" width="11.6640625" style="198" customWidth="1"/>
    <col min="8" max="8" width="11.44140625" style="198" customWidth="1"/>
    <col min="9" max="9" width="2.44140625" style="198" customWidth="1"/>
    <col min="10" max="10" width="11" style="198" customWidth="1"/>
    <col min="11" max="11" width="14.109375" style="198" customWidth="1"/>
    <col min="12" max="12" width="12.33203125" style="198" customWidth="1"/>
    <col min="13" max="13" width="12.5546875" style="198" customWidth="1"/>
    <col min="14" max="14" width="2.109375" style="198" customWidth="1"/>
    <col min="15" max="16" width="9.109375" style="198" customWidth="1"/>
    <col min="17" max="16384" width="0" style="198" hidden="1"/>
  </cols>
  <sheetData>
    <row r="1" spans="2:14" ht="15.6" x14ac:dyDescent="0.3">
      <c r="B1" s="476" t="s">
        <v>370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453" t="str">
        <f>INDEX(rP1.Inhalte,22,1)</f>
        <v>zurück zum Inhaltsverzeichnis</v>
      </c>
      <c r="N1" s="197"/>
    </row>
    <row r="2" spans="2:14" ht="5.0999999999999996" customHeight="1" x14ac:dyDescent="0.25"/>
    <row r="3" spans="2:14" x14ac:dyDescent="0.25">
      <c r="B3" s="198" t="s">
        <v>179</v>
      </c>
      <c r="N3" s="199" t="s">
        <v>72</v>
      </c>
    </row>
    <row r="4" spans="2:14" ht="5.0999999999999996" customHeight="1" x14ac:dyDescent="0.25">
      <c r="C4" s="200"/>
      <c r="D4" s="200"/>
      <c r="E4" s="201"/>
      <c r="F4" s="201"/>
      <c r="G4" s="201"/>
      <c r="H4" s="201"/>
      <c r="I4" s="201"/>
      <c r="J4" s="201"/>
      <c r="K4" s="201"/>
      <c r="L4" s="200"/>
    </row>
    <row r="5" spans="2:14" x14ac:dyDescent="0.25">
      <c r="B5" s="202"/>
      <c r="C5" s="203"/>
      <c r="D5" s="204"/>
      <c r="E5" s="205"/>
      <c r="F5" s="206" t="s">
        <v>136</v>
      </c>
      <c r="G5" s="207"/>
      <c r="H5" s="208"/>
      <c r="I5" s="205" t="s">
        <v>0</v>
      </c>
      <c r="J5" s="209"/>
      <c r="K5" s="210" t="s">
        <v>137</v>
      </c>
      <c r="L5" s="205"/>
      <c r="M5" s="205" t="s">
        <v>79</v>
      </c>
      <c r="N5" s="204"/>
    </row>
    <row r="6" spans="2:14" x14ac:dyDescent="0.25">
      <c r="B6" s="211"/>
      <c r="C6" s="199" t="s">
        <v>138</v>
      </c>
      <c r="D6" s="212" t="s">
        <v>0</v>
      </c>
      <c r="E6" s="213" t="s">
        <v>88</v>
      </c>
      <c r="F6" s="214" t="s">
        <v>139</v>
      </c>
      <c r="G6" s="214" t="s">
        <v>140</v>
      </c>
      <c r="H6" s="215" t="s">
        <v>141</v>
      </c>
      <c r="I6" s="213" t="s">
        <v>142</v>
      </c>
      <c r="J6" s="197"/>
      <c r="K6" s="214" t="s">
        <v>143</v>
      </c>
      <c r="L6" s="213" t="s">
        <v>144</v>
      </c>
      <c r="M6" s="213" t="s">
        <v>145</v>
      </c>
      <c r="N6" s="216"/>
    </row>
    <row r="7" spans="2:14" x14ac:dyDescent="0.25">
      <c r="B7" s="211"/>
      <c r="D7" s="212"/>
      <c r="E7" s="213" t="s">
        <v>96</v>
      </c>
      <c r="F7" s="214" t="s">
        <v>146</v>
      </c>
      <c r="G7" s="214" t="s">
        <v>147</v>
      </c>
      <c r="H7" s="215" t="s">
        <v>148</v>
      </c>
      <c r="I7" s="213"/>
      <c r="J7" s="197"/>
      <c r="K7" s="214" t="s">
        <v>149</v>
      </c>
      <c r="L7" s="213" t="s">
        <v>150</v>
      </c>
      <c r="M7" s="213" t="s">
        <v>151</v>
      </c>
      <c r="N7" s="216"/>
    </row>
    <row r="8" spans="2:14" ht="4.5" customHeight="1" x14ac:dyDescent="0.25">
      <c r="B8" s="211"/>
      <c r="D8" s="212"/>
      <c r="E8" s="213"/>
      <c r="F8" s="214"/>
      <c r="G8" s="214"/>
      <c r="I8" s="213"/>
      <c r="J8" s="197"/>
      <c r="K8" s="214"/>
      <c r="L8" s="213"/>
      <c r="M8" s="213"/>
      <c r="N8" s="216"/>
    </row>
    <row r="9" spans="2:14" x14ac:dyDescent="0.25">
      <c r="B9" s="211" t="s">
        <v>57</v>
      </c>
      <c r="D9" s="212"/>
      <c r="E9" s="217" t="s">
        <v>97</v>
      </c>
      <c r="F9" s="214" t="s">
        <v>98</v>
      </c>
      <c r="G9" s="214" t="s">
        <v>98</v>
      </c>
      <c r="H9" s="214" t="s">
        <v>98</v>
      </c>
      <c r="I9" s="217" t="s">
        <v>97</v>
      </c>
      <c r="J9" s="218"/>
      <c r="K9" s="214" t="s">
        <v>98</v>
      </c>
      <c r="L9" s="197" t="s">
        <v>98</v>
      </c>
      <c r="M9" s="219" t="s">
        <v>99</v>
      </c>
      <c r="N9" s="220"/>
    </row>
    <row r="10" spans="2:14" x14ac:dyDescent="0.25">
      <c r="B10" s="221"/>
      <c r="C10" s="200"/>
      <c r="D10" s="222"/>
      <c r="E10" s="206" t="s">
        <v>100</v>
      </c>
      <c r="F10" s="223" t="s">
        <v>20</v>
      </c>
      <c r="G10" s="223" t="s">
        <v>21</v>
      </c>
      <c r="H10" s="223" t="s">
        <v>54</v>
      </c>
      <c r="I10" s="206" t="s">
        <v>23</v>
      </c>
      <c r="J10" s="207"/>
      <c r="K10" s="223" t="s">
        <v>24</v>
      </c>
      <c r="L10" s="206" t="s">
        <v>101</v>
      </c>
      <c r="M10" s="206" t="s">
        <v>102</v>
      </c>
      <c r="N10" s="224"/>
    </row>
    <row r="11" spans="2:14" x14ac:dyDescent="0.25">
      <c r="B11" s="211" t="s">
        <v>103</v>
      </c>
      <c r="C11" s="212"/>
      <c r="D11" s="225"/>
      <c r="E11" s="226"/>
      <c r="F11" s="214"/>
      <c r="G11" s="214"/>
      <c r="H11" s="214"/>
      <c r="I11" s="227"/>
      <c r="J11" s="215"/>
      <c r="K11" s="214"/>
      <c r="L11" s="226"/>
      <c r="M11" s="226"/>
      <c r="N11" s="228"/>
    </row>
    <row r="12" spans="2:14" x14ac:dyDescent="0.25">
      <c r="B12" s="211"/>
      <c r="C12" s="200" t="s">
        <v>104</v>
      </c>
      <c r="D12" s="229">
        <v>1</v>
      </c>
      <c r="E12" s="118">
        <v>7150141</v>
      </c>
      <c r="F12" s="118">
        <v>6984</v>
      </c>
      <c r="G12" s="118">
        <v>470464</v>
      </c>
      <c r="H12" s="118">
        <v>0</v>
      </c>
      <c r="I12" s="118"/>
      <c r="J12" s="119">
        <v>-4218</v>
      </c>
      <c r="K12" s="118">
        <v>-181</v>
      </c>
      <c r="L12" s="118">
        <f>E12-F12-G12-H12+J12-K12-M12</f>
        <v>-5645</v>
      </c>
      <c r="M12" s="118">
        <v>6674301</v>
      </c>
      <c r="N12" s="231"/>
    </row>
    <row r="13" spans="2:14" x14ac:dyDescent="0.25">
      <c r="B13" s="211"/>
      <c r="C13" s="200" t="s">
        <v>105</v>
      </c>
      <c r="D13" s="223">
        <v>2</v>
      </c>
      <c r="E13" s="118">
        <v>11893428</v>
      </c>
      <c r="F13" s="118">
        <v>649204</v>
      </c>
      <c r="G13" s="118">
        <v>1377266</v>
      </c>
      <c r="H13" s="118">
        <v>0</v>
      </c>
      <c r="I13" s="118"/>
      <c r="J13" s="119">
        <v>71352</v>
      </c>
      <c r="K13" s="118">
        <v>-179154</v>
      </c>
      <c r="L13" s="118">
        <f t="shared" ref="L13:L19" si="0">E13-F13-G13-H13+J13-K13-M13</f>
        <v>62142</v>
      </c>
      <c r="M13" s="118">
        <v>10055322</v>
      </c>
      <c r="N13" s="231" t="s">
        <v>122</v>
      </c>
    </row>
    <row r="14" spans="2:14" x14ac:dyDescent="0.25">
      <c r="B14" s="211"/>
      <c r="C14" s="200" t="s">
        <v>106</v>
      </c>
      <c r="D14" s="223">
        <v>3</v>
      </c>
      <c r="E14" s="118">
        <v>2634014</v>
      </c>
      <c r="F14" s="118">
        <v>63654</v>
      </c>
      <c r="G14" s="118">
        <v>1226621</v>
      </c>
      <c r="H14" s="118">
        <v>0</v>
      </c>
      <c r="I14" s="118"/>
      <c r="J14" s="119">
        <v>-59283</v>
      </c>
      <c r="K14" s="118">
        <v>-62715</v>
      </c>
      <c r="L14" s="118">
        <f t="shared" si="0"/>
        <v>-90529</v>
      </c>
      <c r="M14" s="118">
        <v>1437700</v>
      </c>
      <c r="N14" s="231"/>
    </row>
    <row r="15" spans="2:14" x14ac:dyDescent="0.25">
      <c r="B15" s="211"/>
      <c r="C15" s="200" t="s">
        <v>107</v>
      </c>
      <c r="D15" s="223">
        <v>4</v>
      </c>
      <c r="E15" s="118">
        <v>24774362</v>
      </c>
      <c r="F15" s="118">
        <v>552775</v>
      </c>
      <c r="G15" s="118">
        <v>4313865</v>
      </c>
      <c r="H15" s="118">
        <v>0</v>
      </c>
      <c r="I15" s="118"/>
      <c r="J15" s="119">
        <v>-1375339</v>
      </c>
      <c r="K15" s="118">
        <v>-359336</v>
      </c>
      <c r="L15" s="118">
        <f t="shared" si="0"/>
        <v>-337208</v>
      </c>
      <c r="M15" s="118">
        <v>19228927</v>
      </c>
      <c r="N15" s="231"/>
    </row>
    <row r="16" spans="2:14" x14ac:dyDescent="0.25">
      <c r="B16" s="211"/>
      <c r="C16" s="200" t="s">
        <v>108</v>
      </c>
      <c r="D16" s="223">
        <v>5</v>
      </c>
      <c r="E16" s="118">
        <v>6682213</v>
      </c>
      <c r="F16" s="118">
        <v>365458</v>
      </c>
      <c r="G16" s="118">
        <v>340146</v>
      </c>
      <c r="H16" s="118">
        <v>376896</v>
      </c>
      <c r="I16" s="118"/>
      <c r="J16" s="119">
        <v>1415902</v>
      </c>
      <c r="K16" s="118">
        <v>354892</v>
      </c>
      <c r="L16" s="118">
        <f t="shared" si="0"/>
        <v>-241753</v>
      </c>
      <c r="M16" s="118">
        <v>6902476</v>
      </c>
      <c r="N16" s="231"/>
    </row>
    <row r="17" spans="2:14" x14ac:dyDescent="0.25">
      <c r="B17" s="211"/>
      <c r="C17" s="200" t="s">
        <v>109</v>
      </c>
      <c r="D17" s="223">
        <v>6</v>
      </c>
      <c r="E17" s="118">
        <v>654798</v>
      </c>
      <c r="F17" s="118">
        <v>1676</v>
      </c>
      <c r="G17" s="118">
        <v>48866</v>
      </c>
      <c r="H17" s="118">
        <v>0</v>
      </c>
      <c r="I17" s="118"/>
      <c r="J17" s="119">
        <v>-134686</v>
      </c>
      <c r="K17" s="118">
        <v>15543</v>
      </c>
      <c r="L17" s="118">
        <f t="shared" si="0"/>
        <v>1247</v>
      </c>
      <c r="M17" s="118">
        <v>452780</v>
      </c>
      <c r="N17" s="231"/>
    </row>
    <row r="18" spans="2:14" x14ac:dyDescent="0.25">
      <c r="B18" s="211"/>
      <c r="C18" s="200" t="s">
        <v>110</v>
      </c>
      <c r="D18" s="223">
        <v>7</v>
      </c>
      <c r="E18" s="118">
        <v>1854242</v>
      </c>
      <c r="F18" s="118">
        <v>293111</v>
      </c>
      <c r="G18" s="118">
        <v>973942</v>
      </c>
      <c r="H18" s="118">
        <v>387519</v>
      </c>
      <c r="I18" s="118"/>
      <c r="J18" s="119">
        <v>65669</v>
      </c>
      <c r="K18" s="118">
        <v>-13861</v>
      </c>
      <c r="L18" s="118">
        <f t="shared" si="0"/>
        <v>-32956</v>
      </c>
      <c r="M18" s="118">
        <v>312156</v>
      </c>
      <c r="N18" s="231" t="s">
        <v>122</v>
      </c>
    </row>
    <row r="19" spans="2:14" x14ac:dyDescent="0.25">
      <c r="B19" s="221"/>
      <c r="C19" s="200" t="s">
        <v>111</v>
      </c>
      <c r="D19" s="223">
        <v>8</v>
      </c>
      <c r="E19" s="118">
        <v>839576</v>
      </c>
      <c r="F19" s="118">
        <v>1608</v>
      </c>
      <c r="G19" s="118">
        <v>348663</v>
      </c>
      <c r="H19" s="118">
        <v>0</v>
      </c>
      <c r="I19" s="118"/>
      <c r="J19" s="119">
        <v>88215</v>
      </c>
      <c r="K19" s="118">
        <v>3044</v>
      </c>
      <c r="L19" s="118">
        <f t="shared" si="0"/>
        <v>52892</v>
      </c>
      <c r="M19" s="118">
        <v>521584</v>
      </c>
      <c r="N19" s="231"/>
    </row>
    <row r="20" spans="2:14" ht="3.9" customHeight="1" x14ac:dyDescent="0.25">
      <c r="B20" s="221"/>
      <c r="C20" s="200"/>
      <c r="D20" s="223"/>
      <c r="E20" s="118"/>
      <c r="F20" s="89"/>
      <c r="G20" s="89"/>
      <c r="H20" s="89"/>
      <c r="I20" s="118"/>
      <c r="J20" s="181"/>
      <c r="K20" s="89"/>
      <c r="L20" s="118"/>
      <c r="M20" s="118"/>
      <c r="N20" s="231"/>
    </row>
    <row r="21" spans="2:14" x14ac:dyDescent="0.25">
      <c r="B21" s="211" t="s">
        <v>112</v>
      </c>
      <c r="D21" s="210"/>
      <c r="E21" s="120" t="s">
        <v>0</v>
      </c>
      <c r="F21" s="87"/>
      <c r="G21" s="87"/>
      <c r="H21" s="87"/>
      <c r="I21" s="120"/>
      <c r="J21" s="11"/>
      <c r="K21" s="87"/>
      <c r="L21" s="120"/>
      <c r="M21" s="120"/>
      <c r="N21" s="232"/>
    </row>
    <row r="22" spans="2:14" x14ac:dyDescent="0.25">
      <c r="B22" s="211"/>
      <c r="C22" s="200" t="s">
        <v>113</v>
      </c>
      <c r="D22" s="229">
        <v>9</v>
      </c>
      <c r="E22" s="118">
        <v>2051004</v>
      </c>
      <c r="F22" s="118">
        <v>5891</v>
      </c>
      <c r="G22" s="118">
        <v>129785</v>
      </c>
      <c r="H22" s="118">
        <v>0</v>
      </c>
      <c r="I22" s="118"/>
      <c r="J22" s="119">
        <v>3000</v>
      </c>
      <c r="K22" s="118">
        <v>4674</v>
      </c>
      <c r="L22" s="118">
        <f t="shared" ref="L22:L34" si="1">E22-F22-G22-H22+J22-K22-M22</f>
        <v>40122</v>
      </c>
      <c r="M22" s="118">
        <v>1873532</v>
      </c>
      <c r="N22" s="231"/>
    </row>
    <row r="23" spans="2:14" x14ac:dyDescent="0.25">
      <c r="B23" s="211"/>
      <c r="C23" s="200" t="s">
        <v>114</v>
      </c>
      <c r="D23" s="223">
        <v>10</v>
      </c>
      <c r="E23" s="118">
        <v>168732</v>
      </c>
      <c r="F23" s="118">
        <v>0</v>
      </c>
      <c r="G23" s="118">
        <v>3</v>
      </c>
      <c r="H23" s="118">
        <v>0</v>
      </c>
      <c r="I23" s="118"/>
      <c r="J23" s="119">
        <v>0</v>
      </c>
      <c r="K23" s="118">
        <v>12</v>
      </c>
      <c r="L23" s="118">
        <f t="shared" si="1"/>
        <v>-18915</v>
      </c>
      <c r="M23" s="118">
        <v>187632</v>
      </c>
      <c r="N23" s="231"/>
    </row>
    <row r="24" spans="2:14" x14ac:dyDescent="0.25">
      <c r="B24" s="211"/>
      <c r="C24" s="200" t="s">
        <v>115</v>
      </c>
      <c r="D24" s="223">
        <v>11</v>
      </c>
      <c r="E24" s="118">
        <v>252203</v>
      </c>
      <c r="F24" s="118">
        <v>59789</v>
      </c>
      <c r="G24" s="118">
        <v>66641</v>
      </c>
      <c r="H24" s="118">
        <v>0</v>
      </c>
      <c r="I24" s="118"/>
      <c r="J24" s="119">
        <v>-8621</v>
      </c>
      <c r="K24" s="118">
        <v>2719</v>
      </c>
      <c r="L24" s="118">
        <f t="shared" si="1"/>
        <v>10892</v>
      </c>
      <c r="M24" s="118">
        <v>103541</v>
      </c>
      <c r="N24" s="231"/>
    </row>
    <row r="25" spans="2:14" x14ac:dyDescent="0.25">
      <c r="B25" s="211"/>
      <c r="C25" s="200" t="s">
        <v>116</v>
      </c>
      <c r="D25" s="223">
        <v>12</v>
      </c>
      <c r="E25" s="118">
        <v>85734</v>
      </c>
      <c r="F25" s="118">
        <v>9144</v>
      </c>
      <c r="G25" s="118">
        <v>13458</v>
      </c>
      <c r="H25" s="118">
        <v>0</v>
      </c>
      <c r="I25" s="118"/>
      <c r="J25" s="119">
        <v>5041</v>
      </c>
      <c r="K25" s="118">
        <v>1171</v>
      </c>
      <c r="L25" s="118">
        <f t="shared" si="1"/>
        <v>1217</v>
      </c>
      <c r="M25" s="118">
        <v>65785</v>
      </c>
      <c r="N25" s="231"/>
    </row>
    <row r="26" spans="2:14" x14ac:dyDescent="0.25">
      <c r="B26" s="211"/>
      <c r="C26" s="200" t="s">
        <v>117</v>
      </c>
      <c r="D26" s="223">
        <v>13</v>
      </c>
      <c r="E26" s="118">
        <v>3206</v>
      </c>
      <c r="F26" s="118">
        <v>0</v>
      </c>
      <c r="G26" s="118">
        <v>1076</v>
      </c>
      <c r="H26" s="118">
        <v>0</v>
      </c>
      <c r="I26" s="118"/>
      <c r="J26" s="119">
        <v>-2</v>
      </c>
      <c r="K26" s="118">
        <v>61</v>
      </c>
      <c r="L26" s="118">
        <f t="shared" si="1"/>
        <v>177</v>
      </c>
      <c r="M26" s="118">
        <v>1890</v>
      </c>
      <c r="N26" s="231"/>
    </row>
    <row r="27" spans="2:14" x14ac:dyDescent="0.25">
      <c r="B27" s="211"/>
      <c r="C27" s="200" t="s">
        <v>118</v>
      </c>
      <c r="D27" s="223">
        <v>14</v>
      </c>
      <c r="E27" s="118">
        <v>0</v>
      </c>
      <c r="F27" s="118">
        <v>0</v>
      </c>
      <c r="G27" s="118">
        <v>0</v>
      </c>
      <c r="H27" s="118">
        <v>0</v>
      </c>
      <c r="I27" s="118"/>
      <c r="J27" s="119">
        <v>0</v>
      </c>
      <c r="K27" s="118">
        <v>0</v>
      </c>
      <c r="L27" s="118">
        <f t="shared" si="1"/>
        <v>0</v>
      </c>
      <c r="M27" s="118">
        <v>0</v>
      </c>
      <c r="N27" s="231"/>
    </row>
    <row r="28" spans="2:14" x14ac:dyDescent="0.25">
      <c r="B28" s="211"/>
      <c r="C28" s="200" t="s">
        <v>119</v>
      </c>
      <c r="D28" s="223">
        <v>15</v>
      </c>
      <c r="E28" s="118">
        <v>6247901</v>
      </c>
      <c r="F28" s="118">
        <v>601493</v>
      </c>
      <c r="G28" s="118">
        <v>319572</v>
      </c>
      <c r="H28" s="118">
        <v>0</v>
      </c>
      <c r="I28" s="118"/>
      <c r="J28" s="119">
        <v>-19490</v>
      </c>
      <c r="K28" s="118">
        <v>-2642</v>
      </c>
      <c r="L28" s="118">
        <f t="shared" si="1"/>
        <v>5558</v>
      </c>
      <c r="M28" s="118">
        <v>5304430</v>
      </c>
      <c r="N28" s="231"/>
    </row>
    <row r="29" spans="2:14" x14ac:dyDescent="0.25">
      <c r="B29" s="211"/>
      <c r="C29" s="200" t="s">
        <v>120</v>
      </c>
      <c r="D29" s="223">
        <v>16</v>
      </c>
      <c r="E29" s="118">
        <v>13421</v>
      </c>
      <c r="F29" s="118">
        <v>11270</v>
      </c>
      <c r="G29" s="118">
        <v>0</v>
      </c>
      <c r="H29" s="118">
        <v>0</v>
      </c>
      <c r="I29" s="118"/>
      <c r="J29" s="119">
        <v>0</v>
      </c>
      <c r="K29" s="118">
        <v>1011</v>
      </c>
      <c r="L29" s="118">
        <f t="shared" si="1"/>
        <v>-1128</v>
      </c>
      <c r="M29" s="118">
        <v>2268</v>
      </c>
      <c r="N29" s="231"/>
    </row>
    <row r="30" spans="2:14" x14ac:dyDescent="0.25">
      <c r="B30" s="211"/>
      <c r="C30" s="200" t="s">
        <v>121</v>
      </c>
      <c r="D30" s="223">
        <v>17</v>
      </c>
      <c r="E30" s="118">
        <v>1130218</v>
      </c>
      <c r="F30" s="118">
        <v>285128</v>
      </c>
      <c r="G30" s="118">
        <v>432488</v>
      </c>
      <c r="H30" s="118">
        <v>0</v>
      </c>
      <c r="I30" s="118"/>
      <c r="J30" s="119">
        <v>-19835</v>
      </c>
      <c r="K30" s="118">
        <v>-38357</v>
      </c>
      <c r="L30" s="118">
        <f t="shared" si="1"/>
        <v>-18763</v>
      </c>
      <c r="M30" s="118">
        <v>449887</v>
      </c>
      <c r="N30" s="231"/>
    </row>
    <row r="31" spans="2:14" x14ac:dyDescent="0.25">
      <c r="B31" s="211"/>
      <c r="C31" s="200" t="s">
        <v>123</v>
      </c>
      <c r="D31" s="223">
        <v>18</v>
      </c>
      <c r="E31" s="118">
        <v>1637460</v>
      </c>
      <c r="F31" s="118">
        <v>113807</v>
      </c>
      <c r="G31" s="118">
        <v>577531</v>
      </c>
      <c r="H31" s="118">
        <v>0</v>
      </c>
      <c r="I31" s="118"/>
      <c r="J31" s="119">
        <v>10486</v>
      </c>
      <c r="K31" s="118">
        <v>-7212</v>
      </c>
      <c r="L31" s="118">
        <f t="shared" si="1"/>
        <v>37864</v>
      </c>
      <c r="M31" s="118">
        <v>925956</v>
      </c>
      <c r="N31" s="231"/>
    </row>
    <row r="32" spans="2:14" x14ac:dyDescent="0.25">
      <c r="B32" s="211"/>
      <c r="C32" s="200" t="s">
        <v>124</v>
      </c>
      <c r="D32" s="223">
        <v>19</v>
      </c>
      <c r="E32" s="118">
        <v>917991</v>
      </c>
      <c r="F32" s="118">
        <v>4450</v>
      </c>
      <c r="G32" s="118">
        <v>526508</v>
      </c>
      <c r="H32" s="118">
        <v>0</v>
      </c>
      <c r="I32" s="118"/>
      <c r="J32" s="119">
        <v>0</v>
      </c>
      <c r="K32" s="118">
        <v>-30447</v>
      </c>
      <c r="L32" s="118">
        <f t="shared" si="1"/>
        <v>-5942</v>
      </c>
      <c r="M32" s="118">
        <v>423422</v>
      </c>
      <c r="N32" s="231"/>
    </row>
    <row r="33" spans="2:14" x14ac:dyDescent="0.25">
      <c r="B33" s="211"/>
      <c r="C33" s="200" t="s">
        <v>125</v>
      </c>
      <c r="D33" s="223">
        <v>20</v>
      </c>
      <c r="E33" s="118">
        <v>115491</v>
      </c>
      <c r="F33" s="118">
        <v>29247</v>
      </c>
      <c r="G33" s="118">
        <v>47739</v>
      </c>
      <c r="H33" s="118">
        <v>0</v>
      </c>
      <c r="I33" s="118"/>
      <c r="J33" s="119">
        <v>4201</v>
      </c>
      <c r="K33" s="118">
        <v>-21226</v>
      </c>
      <c r="L33" s="118">
        <f t="shared" si="1"/>
        <v>19159</v>
      </c>
      <c r="M33" s="118">
        <v>44773</v>
      </c>
      <c r="N33" s="231"/>
    </row>
    <row r="34" spans="2:14" x14ac:dyDescent="0.25">
      <c r="B34" s="211"/>
      <c r="C34" s="200" t="s">
        <v>126</v>
      </c>
      <c r="D34" s="223">
        <v>21</v>
      </c>
      <c r="E34" s="118">
        <v>907207</v>
      </c>
      <c r="F34" s="118">
        <v>24832</v>
      </c>
      <c r="G34" s="118">
        <v>56169</v>
      </c>
      <c r="H34" s="118">
        <v>0</v>
      </c>
      <c r="I34" s="118"/>
      <c r="J34" s="119">
        <v>-42392</v>
      </c>
      <c r="K34" s="118">
        <v>81249</v>
      </c>
      <c r="L34" s="118">
        <f t="shared" si="1"/>
        <v>-10171</v>
      </c>
      <c r="M34" s="118">
        <v>712736</v>
      </c>
      <c r="N34" s="231"/>
    </row>
    <row r="35" spans="2:14" x14ac:dyDescent="0.25">
      <c r="B35" s="233" t="s">
        <v>127</v>
      </c>
      <c r="C35" s="234"/>
      <c r="D35" s="235">
        <v>22</v>
      </c>
      <c r="E35" s="123">
        <f>SUM(E12:E34)</f>
        <v>70013342</v>
      </c>
      <c r="F35" s="123">
        <f>SUM(F12:F34)</f>
        <v>3079521</v>
      </c>
      <c r="G35" s="123">
        <f>SUM(G12:G34)</f>
        <v>11270803</v>
      </c>
      <c r="H35" s="123">
        <f>SUM(H12:H34)</f>
        <v>764415</v>
      </c>
      <c r="I35" s="123"/>
      <c r="J35" s="124">
        <f>SUM(J12:J34)</f>
        <v>0</v>
      </c>
      <c r="K35" s="125">
        <f>SUM(K12:K34)</f>
        <v>-250755</v>
      </c>
      <c r="L35" s="125">
        <f>SUM(L12:L34)</f>
        <v>-531740</v>
      </c>
      <c r="M35" s="123">
        <f>SUM(M12:M34)</f>
        <v>55681098</v>
      </c>
      <c r="N35" s="237"/>
    </row>
    <row r="36" spans="2:14" x14ac:dyDescent="0.25">
      <c r="I36" s="210"/>
      <c r="J36" s="198" t="s">
        <v>152</v>
      </c>
      <c r="M36" s="238"/>
      <c r="N36" s="204"/>
    </row>
    <row r="37" spans="2:14" x14ac:dyDescent="0.25">
      <c r="I37" s="239" t="s">
        <v>48</v>
      </c>
      <c r="K37" s="200" t="s">
        <v>153</v>
      </c>
      <c r="L37" s="200"/>
      <c r="M37" s="230">
        <v>3585279</v>
      </c>
      <c r="N37" s="222"/>
    </row>
    <row r="38" spans="2:14" x14ac:dyDescent="0.25">
      <c r="C38" s="240" t="s">
        <v>154</v>
      </c>
      <c r="I38" s="239" t="s">
        <v>48</v>
      </c>
      <c r="K38" s="198" t="s">
        <v>155</v>
      </c>
      <c r="M38" s="230">
        <v>268324</v>
      </c>
      <c r="N38" s="222"/>
    </row>
    <row r="39" spans="2:14" x14ac:dyDescent="0.25">
      <c r="C39" s="240" t="s">
        <v>156</v>
      </c>
      <c r="I39" s="241" t="s">
        <v>35</v>
      </c>
      <c r="J39" s="233" t="s">
        <v>157</v>
      </c>
      <c r="K39" s="242"/>
      <c r="L39" s="243"/>
      <c r="M39" s="236">
        <f>M35-M37-M38</f>
        <v>51827495</v>
      </c>
      <c r="N39" s="237"/>
    </row>
    <row r="40" spans="2:14" x14ac:dyDescent="0.25"/>
    <row r="41" spans="2:14" x14ac:dyDescent="0.25"/>
    <row r="42" spans="2:14" x14ac:dyDescent="0.25"/>
    <row r="43" spans="2:14" x14ac:dyDescent="0.25"/>
  </sheetData>
  <phoneticPr fontId="0" type="noConversion"/>
  <hyperlinks>
    <hyperlink ref="M1" location="Inhalt!F28" display="Inhalt!F28" xr:uid="{00000000-0004-0000-0F00-000000000000}"/>
  </hyperlinks>
  <printOptions horizontalCentered="1"/>
  <pageMargins left="0" right="0" top="1.17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/>
  <dimension ref="B1:J38"/>
  <sheetViews>
    <sheetView showRowColHeaders="0" zoomScale="88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" style="9" customWidth="1"/>
    <col min="3" max="3" width="23.5546875" style="9" customWidth="1"/>
    <col min="4" max="4" width="3.33203125" style="9" customWidth="1"/>
    <col min="5" max="10" width="15.88671875" style="9" customWidth="1"/>
    <col min="11" max="12" width="9.109375" style="9" customWidth="1"/>
    <col min="13" max="16384" width="0" style="9" hidden="1"/>
  </cols>
  <sheetData>
    <row r="1" spans="2:10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452" t="str">
        <f>INDEX(rP1.Inhalte,22,1)</f>
        <v>zurück zum Inhaltsverzeichnis</v>
      </c>
    </row>
    <row r="2" spans="2:10" ht="5.0999999999999996" customHeight="1" x14ac:dyDescent="0.25"/>
    <row r="3" spans="2:10" x14ac:dyDescent="0.25">
      <c r="B3" s="9" t="s">
        <v>180</v>
      </c>
      <c r="J3" s="15" t="s">
        <v>129</v>
      </c>
    </row>
    <row r="4" spans="2:10" ht="5.0999999999999996" customHeight="1" x14ac:dyDescent="0.25">
      <c r="C4" s="16"/>
      <c r="D4" s="16"/>
      <c r="E4" s="17"/>
      <c r="F4" s="17"/>
      <c r="G4" s="17"/>
      <c r="H4" s="17"/>
      <c r="I4" s="17"/>
    </row>
    <row r="5" spans="2:10" x14ac:dyDescent="0.25">
      <c r="B5" s="100"/>
      <c r="C5" s="15" t="s">
        <v>138</v>
      </c>
      <c r="D5" s="20"/>
      <c r="E5" s="109" t="s">
        <v>145</v>
      </c>
      <c r="F5" s="22" t="s">
        <v>181</v>
      </c>
      <c r="G5" s="111"/>
      <c r="H5" s="111" t="s">
        <v>182</v>
      </c>
      <c r="I5" s="22"/>
      <c r="J5" s="22" t="s">
        <v>79</v>
      </c>
    </row>
    <row r="6" spans="2:10" x14ac:dyDescent="0.25">
      <c r="B6" s="85"/>
      <c r="D6" s="28" t="s">
        <v>0</v>
      </c>
      <c r="E6" s="112" t="s">
        <v>151</v>
      </c>
      <c r="F6" s="30" t="s">
        <v>183</v>
      </c>
      <c r="G6" s="30" t="s">
        <v>182</v>
      </c>
      <c r="H6" s="30" t="s">
        <v>184</v>
      </c>
      <c r="I6" s="30" t="s">
        <v>185</v>
      </c>
      <c r="J6" s="31" t="s">
        <v>186</v>
      </c>
    </row>
    <row r="7" spans="2:10" x14ac:dyDescent="0.25">
      <c r="B7" s="85" t="s">
        <v>187</v>
      </c>
      <c r="D7" s="28"/>
      <c r="E7" s="112" t="s">
        <v>188</v>
      </c>
      <c r="F7" s="88" t="s">
        <v>189</v>
      </c>
      <c r="G7" s="88" t="s">
        <v>190</v>
      </c>
      <c r="H7" s="88" t="s">
        <v>191</v>
      </c>
      <c r="I7" s="30" t="s">
        <v>192</v>
      </c>
      <c r="J7" s="31" t="s">
        <v>193</v>
      </c>
    </row>
    <row r="8" spans="2:10" x14ac:dyDescent="0.25">
      <c r="B8" s="101"/>
      <c r="C8" s="16"/>
      <c r="D8" s="34"/>
      <c r="E8" s="24" t="s">
        <v>100</v>
      </c>
      <c r="F8" s="36" t="s">
        <v>20</v>
      </c>
      <c r="G8" s="36" t="s">
        <v>21</v>
      </c>
      <c r="H8" s="36" t="s">
        <v>54</v>
      </c>
      <c r="I8" s="36" t="s">
        <v>23</v>
      </c>
      <c r="J8" s="36" t="s">
        <v>24</v>
      </c>
    </row>
    <row r="9" spans="2:10" x14ac:dyDescent="0.25">
      <c r="B9" s="85" t="s">
        <v>103</v>
      </c>
      <c r="C9" s="28"/>
      <c r="D9" s="31"/>
      <c r="E9" s="21"/>
      <c r="F9" s="30"/>
      <c r="G9" s="30"/>
      <c r="H9" s="30"/>
      <c r="I9" s="30"/>
      <c r="J9" s="22"/>
    </row>
    <row r="10" spans="2:10" x14ac:dyDescent="0.25">
      <c r="B10" s="85"/>
      <c r="C10" s="16" t="s">
        <v>104</v>
      </c>
      <c r="D10" s="88">
        <v>1</v>
      </c>
      <c r="E10" s="118">
        <v>844531</v>
      </c>
      <c r="F10" s="118">
        <v>793249</v>
      </c>
      <c r="G10" s="118">
        <v>0</v>
      </c>
      <c r="H10" s="118">
        <v>0</v>
      </c>
      <c r="I10" s="118">
        <v>0</v>
      </c>
      <c r="J10" s="89">
        <f>E10-F10-G10-H10-I10</f>
        <v>51282</v>
      </c>
    </row>
    <row r="11" spans="2:10" x14ac:dyDescent="0.25">
      <c r="B11" s="85"/>
      <c r="C11" s="16" t="s">
        <v>105</v>
      </c>
      <c r="D11" s="36">
        <v>2</v>
      </c>
      <c r="E11" s="118">
        <v>1505502</v>
      </c>
      <c r="F11" s="118">
        <v>0</v>
      </c>
      <c r="G11" s="118">
        <v>0</v>
      </c>
      <c r="H11" s="118">
        <v>0</v>
      </c>
      <c r="I11" s="118">
        <v>3930</v>
      </c>
      <c r="J11" s="89">
        <f t="shared" ref="J11:J17" si="0">E11-F11-G11-H11-I11</f>
        <v>1501572</v>
      </c>
    </row>
    <row r="12" spans="2:10" x14ac:dyDescent="0.25">
      <c r="B12" s="85"/>
      <c r="C12" s="16" t="s">
        <v>106</v>
      </c>
      <c r="D12" s="36">
        <v>3</v>
      </c>
      <c r="E12" s="118">
        <v>194485</v>
      </c>
      <c r="F12" s="118">
        <v>126169</v>
      </c>
      <c r="G12" s="118">
        <v>0</v>
      </c>
      <c r="H12" s="118">
        <v>0</v>
      </c>
      <c r="I12" s="118">
        <v>0</v>
      </c>
      <c r="J12" s="89">
        <f t="shared" si="0"/>
        <v>68316</v>
      </c>
    </row>
    <row r="13" spans="2:10" x14ac:dyDescent="0.25">
      <c r="B13" s="85"/>
      <c r="C13" s="16" t="s">
        <v>107</v>
      </c>
      <c r="D13" s="36">
        <v>4</v>
      </c>
      <c r="E13" s="118">
        <v>2802663</v>
      </c>
      <c r="F13" s="118">
        <v>0</v>
      </c>
      <c r="G13" s="118">
        <v>0</v>
      </c>
      <c r="H13" s="118">
        <v>4661</v>
      </c>
      <c r="I13" s="118">
        <v>531</v>
      </c>
      <c r="J13" s="89">
        <f t="shared" si="0"/>
        <v>2797471</v>
      </c>
    </row>
    <row r="14" spans="2:10" x14ac:dyDescent="0.25">
      <c r="B14" s="85"/>
      <c r="C14" s="16" t="s">
        <v>108</v>
      </c>
      <c r="D14" s="36">
        <v>5</v>
      </c>
      <c r="E14" s="118">
        <v>830799</v>
      </c>
      <c r="F14" s="118">
        <v>1373</v>
      </c>
      <c r="G14" s="118">
        <v>0</v>
      </c>
      <c r="H14" s="118">
        <v>21</v>
      </c>
      <c r="I14" s="118">
        <v>470</v>
      </c>
      <c r="J14" s="89">
        <f t="shared" si="0"/>
        <v>828935</v>
      </c>
    </row>
    <row r="15" spans="2:10" x14ac:dyDescent="0.25">
      <c r="B15" s="85"/>
      <c r="C15" s="16" t="s">
        <v>109</v>
      </c>
      <c r="D15" s="36">
        <v>6</v>
      </c>
      <c r="E15" s="118">
        <v>62524</v>
      </c>
      <c r="F15" s="118">
        <v>62057</v>
      </c>
      <c r="G15" s="118">
        <v>0</v>
      </c>
      <c r="H15" s="118">
        <v>0</v>
      </c>
      <c r="I15" s="118">
        <v>0</v>
      </c>
      <c r="J15" s="89">
        <f t="shared" si="0"/>
        <v>467</v>
      </c>
    </row>
    <row r="16" spans="2:10" x14ac:dyDescent="0.25">
      <c r="B16" s="85"/>
      <c r="C16" s="16" t="s">
        <v>110</v>
      </c>
      <c r="D16" s="36">
        <v>7</v>
      </c>
      <c r="E16" s="118">
        <v>53920</v>
      </c>
      <c r="F16" s="118">
        <v>14150</v>
      </c>
      <c r="G16" s="118">
        <v>0</v>
      </c>
      <c r="H16" s="118">
        <v>0</v>
      </c>
      <c r="I16" s="118">
        <v>0</v>
      </c>
      <c r="J16" s="89">
        <f t="shared" si="0"/>
        <v>39770</v>
      </c>
    </row>
    <row r="17" spans="2:10" x14ac:dyDescent="0.25">
      <c r="B17" s="101"/>
      <c r="C17" s="16" t="s">
        <v>111</v>
      </c>
      <c r="D17" s="36">
        <v>8</v>
      </c>
      <c r="E17" s="118">
        <v>63429</v>
      </c>
      <c r="F17" s="118">
        <v>60948</v>
      </c>
      <c r="G17" s="118">
        <v>0</v>
      </c>
      <c r="H17" s="118">
        <v>0</v>
      </c>
      <c r="I17" s="118">
        <v>0</v>
      </c>
      <c r="J17" s="89">
        <f t="shared" si="0"/>
        <v>2481</v>
      </c>
    </row>
    <row r="18" spans="2:10" ht="3.9" customHeight="1" x14ac:dyDescent="0.25">
      <c r="B18" s="101"/>
      <c r="C18" s="16"/>
      <c r="D18" s="36"/>
      <c r="E18" s="118"/>
      <c r="F18" s="89"/>
      <c r="G18" s="89"/>
      <c r="H18" s="89"/>
      <c r="I18" s="89"/>
      <c r="J18" s="89"/>
    </row>
    <row r="19" spans="2:10" x14ac:dyDescent="0.25">
      <c r="B19" s="85" t="s">
        <v>112</v>
      </c>
      <c r="D19" s="22"/>
      <c r="E19" s="120"/>
      <c r="F19" s="87"/>
      <c r="G19" s="87"/>
      <c r="H19" s="87"/>
      <c r="I19" s="87"/>
      <c r="J19" s="87"/>
    </row>
    <row r="20" spans="2:10" x14ac:dyDescent="0.25">
      <c r="B20" s="85"/>
      <c r="C20" s="16" t="s">
        <v>113</v>
      </c>
      <c r="D20" s="88">
        <v>9</v>
      </c>
      <c r="E20" s="118">
        <v>290146</v>
      </c>
      <c r="F20" s="118">
        <v>160190</v>
      </c>
      <c r="G20" s="118">
        <v>0</v>
      </c>
      <c r="H20" s="118">
        <v>0</v>
      </c>
      <c r="I20" s="118">
        <v>0</v>
      </c>
      <c r="J20" s="89">
        <f t="shared" ref="J20:J32" si="1">E20-F20-G20-H20-I20</f>
        <v>129956</v>
      </c>
    </row>
    <row r="21" spans="2:10" x14ac:dyDescent="0.25">
      <c r="B21" s="85"/>
      <c r="C21" s="16" t="s">
        <v>114</v>
      </c>
      <c r="D21" s="36">
        <v>10</v>
      </c>
      <c r="E21" s="118">
        <v>25948</v>
      </c>
      <c r="F21" s="118">
        <v>23268</v>
      </c>
      <c r="G21" s="118">
        <v>0</v>
      </c>
      <c r="H21" s="118">
        <v>0</v>
      </c>
      <c r="I21" s="118">
        <v>0</v>
      </c>
      <c r="J21" s="89">
        <f t="shared" si="1"/>
        <v>2680</v>
      </c>
    </row>
    <row r="22" spans="2:10" x14ac:dyDescent="0.25">
      <c r="B22" s="85"/>
      <c r="C22" s="16" t="s">
        <v>115</v>
      </c>
      <c r="D22" s="36">
        <v>11</v>
      </c>
      <c r="E22" s="118">
        <v>16248</v>
      </c>
      <c r="F22" s="118">
        <v>1185</v>
      </c>
      <c r="G22" s="118">
        <v>0</v>
      </c>
      <c r="H22" s="118">
        <v>0</v>
      </c>
      <c r="I22" s="118">
        <v>0</v>
      </c>
      <c r="J22" s="89">
        <f t="shared" si="1"/>
        <v>15063</v>
      </c>
    </row>
    <row r="23" spans="2:10" x14ac:dyDescent="0.25">
      <c r="B23" s="85"/>
      <c r="C23" s="16" t="s">
        <v>116</v>
      </c>
      <c r="D23" s="36">
        <v>12</v>
      </c>
      <c r="E23" s="118">
        <v>9614</v>
      </c>
      <c r="F23" s="118">
        <v>1268</v>
      </c>
      <c r="G23" s="118">
        <v>0</v>
      </c>
      <c r="H23" s="118">
        <v>0</v>
      </c>
      <c r="I23" s="118">
        <v>0</v>
      </c>
      <c r="J23" s="89">
        <f t="shared" si="1"/>
        <v>8346</v>
      </c>
    </row>
    <row r="24" spans="2:10" x14ac:dyDescent="0.25">
      <c r="B24" s="85"/>
      <c r="C24" s="16" t="s">
        <v>117</v>
      </c>
      <c r="D24" s="36">
        <v>13</v>
      </c>
      <c r="E24" s="118">
        <v>418</v>
      </c>
      <c r="F24" s="118">
        <v>0</v>
      </c>
      <c r="G24" s="118">
        <v>0</v>
      </c>
      <c r="H24" s="118">
        <v>0</v>
      </c>
      <c r="I24" s="118">
        <v>0</v>
      </c>
      <c r="J24" s="89">
        <f t="shared" si="1"/>
        <v>418</v>
      </c>
    </row>
    <row r="25" spans="2:10" x14ac:dyDescent="0.25">
      <c r="B25" s="85"/>
      <c r="C25" s="16" t="s">
        <v>118</v>
      </c>
      <c r="D25" s="36">
        <v>14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89">
        <f t="shared" si="1"/>
        <v>0</v>
      </c>
    </row>
    <row r="26" spans="2:10" x14ac:dyDescent="0.25">
      <c r="B26" s="85"/>
      <c r="C26" s="16" t="s">
        <v>119</v>
      </c>
      <c r="D26" s="36">
        <v>15</v>
      </c>
      <c r="E26" s="118">
        <v>897234</v>
      </c>
      <c r="F26" s="118">
        <v>0</v>
      </c>
      <c r="G26" s="118">
        <v>833574</v>
      </c>
      <c r="H26" s="118">
        <v>0</v>
      </c>
      <c r="I26" s="118">
        <v>5520</v>
      </c>
      <c r="J26" s="89">
        <f t="shared" si="1"/>
        <v>58140</v>
      </c>
    </row>
    <row r="27" spans="2:10" x14ac:dyDescent="0.25">
      <c r="B27" s="85"/>
      <c r="C27" s="16" t="s">
        <v>120</v>
      </c>
      <c r="D27" s="36">
        <v>16</v>
      </c>
      <c r="E27" s="118">
        <v>433</v>
      </c>
      <c r="F27" s="118">
        <v>0</v>
      </c>
      <c r="G27" s="118">
        <v>0</v>
      </c>
      <c r="H27" s="118">
        <v>0</v>
      </c>
      <c r="I27" s="118">
        <v>0</v>
      </c>
      <c r="J27" s="89">
        <f t="shared" si="1"/>
        <v>433</v>
      </c>
    </row>
    <row r="28" spans="2:10" x14ac:dyDescent="0.25">
      <c r="B28" s="85"/>
      <c r="C28" s="16" t="s">
        <v>121</v>
      </c>
      <c r="D28" s="36">
        <v>17</v>
      </c>
      <c r="E28" s="118">
        <v>58639</v>
      </c>
      <c r="F28" s="118">
        <v>0</v>
      </c>
      <c r="G28" s="118">
        <v>22</v>
      </c>
      <c r="H28" s="118">
        <v>6</v>
      </c>
      <c r="I28" s="118">
        <v>0</v>
      </c>
      <c r="J28" s="89">
        <f t="shared" si="1"/>
        <v>58611</v>
      </c>
    </row>
    <row r="29" spans="2:10" x14ac:dyDescent="0.25">
      <c r="B29" s="85"/>
      <c r="C29" s="16" t="s">
        <v>123</v>
      </c>
      <c r="D29" s="36">
        <v>18</v>
      </c>
      <c r="E29" s="118">
        <v>198528</v>
      </c>
      <c r="F29" s="118">
        <v>0</v>
      </c>
      <c r="G29" s="118">
        <v>0</v>
      </c>
      <c r="H29" s="118">
        <v>0</v>
      </c>
      <c r="I29" s="118">
        <v>0</v>
      </c>
      <c r="J29" s="89">
        <f t="shared" si="1"/>
        <v>198528</v>
      </c>
    </row>
    <row r="30" spans="2:10" x14ac:dyDescent="0.25">
      <c r="B30" s="85"/>
      <c r="C30" s="16" t="s">
        <v>124</v>
      </c>
      <c r="D30" s="36">
        <v>19</v>
      </c>
      <c r="E30" s="118">
        <v>71062</v>
      </c>
      <c r="F30" s="118">
        <v>0</v>
      </c>
      <c r="G30" s="118">
        <v>0</v>
      </c>
      <c r="H30" s="118">
        <v>0</v>
      </c>
      <c r="I30" s="118">
        <v>0</v>
      </c>
      <c r="J30" s="89">
        <f t="shared" si="1"/>
        <v>71062</v>
      </c>
    </row>
    <row r="31" spans="2:10" x14ac:dyDescent="0.25">
      <c r="B31" s="85"/>
      <c r="C31" s="16" t="s">
        <v>125</v>
      </c>
      <c r="D31" s="36">
        <v>20</v>
      </c>
      <c r="E31" s="118">
        <v>9411</v>
      </c>
      <c r="F31" s="118">
        <v>0</v>
      </c>
      <c r="G31" s="118">
        <v>0</v>
      </c>
      <c r="H31" s="118">
        <v>0</v>
      </c>
      <c r="I31" s="118">
        <v>0</v>
      </c>
      <c r="J31" s="89">
        <f t="shared" si="1"/>
        <v>9411</v>
      </c>
    </row>
    <row r="32" spans="2:10" x14ac:dyDescent="0.25">
      <c r="B32" s="85"/>
      <c r="C32" s="16" t="s">
        <v>126</v>
      </c>
      <c r="D32" s="36">
        <v>21</v>
      </c>
      <c r="E32" s="118">
        <v>87347</v>
      </c>
      <c r="F32" s="118">
        <v>83996</v>
      </c>
      <c r="G32" s="118">
        <v>0</v>
      </c>
      <c r="H32" s="118">
        <v>0</v>
      </c>
      <c r="I32" s="118">
        <v>0</v>
      </c>
      <c r="J32" s="89">
        <f t="shared" si="1"/>
        <v>3351</v>
      </c>
    </row>
    <row r="33" spans="2:10" x14ac:dyDescent="0.25">
      <c r="B33" s="78" t="s">
        <v>127</v>
      </c>
      <c r="C33" s="128"/>
      <c r="D33" s="129">
        <v>22</v>
      </c>
      <c r="E33" s="123">
        <f t="shared" ref="E33:J33" si="2">SUM(E10:E32)</f>
        <v>8022881</v>
      </c>
      <c r="F33" s="123">
        <f t="shared" si="2"/>
        <v>1327853</v>
      </c>
      <c r="G33" s="123">
        <f t="shared" si="2"/>
        <v>833596</v>
      </c>
      <c r="H33" s="123">
        <f t="shared" si="2"/>
        <v>4688</v>
      </c>
      <c r="I33" s="123">
        <f t="shared" si="2"/>
        <v>10451</v>
      </c>
      <c r="J33" s="125">
        <f t="shared" si="2"/>
        <v>5846293</v>
      </c>
    </row>
    <row r="34" spans="2:10" x14ac:dyDescent="0.25"/>
    <row r="35" spans="2:10" x14ac:dyDescent="0.25"/>
    <row r="36" spans="2:10" x14ac:dyDescent="0.25"/>
    <row r="37" spans="2:10" x14ac:dyDescent="0.25"/>
    <row r="38" spans="2:10" x14ac:dyDescent="0.25"/>
  </sheetData>
  <phoneticPr fontId="0" type="noConversion"/>
  <hyperlinks>
    <hyperlink ref="J1" location="Inhalt!F29" display="Inhalt!F29" xr:uid="{00000000-0004-0000-1000-000000000000}"/>
  </hyperlinks>
  <printOptions horizontalCentered="1"/>
  <pageMargins left="0" right="0" top="1.59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7"/>
  <dimension ref="B1:J39"/>
  <sheetViews>
    <sheetView showRowColHeaders="0" zoomScale="88" workbookViewId="0">
      <selection activeCell="J1" sqref="J1"/>
    </sheetView>
  </sheetViews>
  <sheetFormatPr baseColWidth="10" defaultColWidth="0" defaultRowHeight="12.6" zeroHeight="1" x14ac:dyDescent="0.25"/>
  <cols>
    <col min="1" max="1" width="2.6640625" style="245" customWidth="1"/>
    <col min="2" max="2" width="2" style="245" customWidth="1"/>
    <col min="3" max="3" width="23.5546875" style="245" customWidth="1"/>
    <col min="4" max="4" width="3.33203125" style="245" customWidth="1"/>
    <col min="5" max="10" width="15.88671875" style="245" customWidth="1"/>
    <col min="11" max="12" width="9.109375" style="245" customWidth="1"/>
    <col min="13" max="16384" width="0" style="245" hidden="1"/>
  </cols>
  <sheetData>
    <row r="1" spans="2:10" ht="15.6" x14ac:dyDescent="0.3">
      <c r="B1" s="477" t="s">
        <v>370</v>
      </c>
      <c r="C1" s="244"/>
      <c r="D1" s="244"/>
      <c r="E1" s="244"/>
      <c r="F1" s="244"/>
      <c r="G1" s="244"/>
      <c r="H1" s="244"/>
      <c r="I1" s="244"/>
      <c r="J1" s="452" t="str">
        <f>INDEX(rP1.Inhalte,22,1)</f>
        <v>zurück zum Inhaltsverzeichnis</v>
      </c>
    </row>
    <row r="2" spans="2:10" ht="5.0999999999999996" customHeight="1" x14ac:dyDescent="0.25"/>
    <row r="3" spans="2:10" x14ac:dyDescent="0.25">
      <c r="B3" s="450" t="s">
        <v>194</v>
      </c>
      <c r="J3" s="246" t="s">
        <v>129</v>
      </c>
    </row>
    <row r="4" spans="2:10" ht="5.0999999999999996" customHeight="1" x14ac:dyDescent="0.25">
      <c r="C4" s="247"/>
      <c r="D4" s="247"/>
      <c r="E4" s="248"/>
      <c r="F4" s="248"/>
      <c r="G4" s="248"/>
      <c r="H4" s="248"/>
      <c r="I4" s="248"/>
    </row>
    <row r="5" spans="2:10" x14ac:dyDescent="0.25">
      <c r="B5" s="249"/>
      <c r="C5" s="246" t="s">
        <v>138</v>
      </c>
      <c r="D5" s="250"/>
      <c r="E5" s="251" t="s">
        <v>145</v>
      </c>
      <c r="F5" s="252" t="s">
        <v>181</v>
      </c>
      <c r="G5" s="253"/>
      <c r="H5" s="253" t="s">
        <v>182</v>
      </c>
      <c r="I5" s="252"/>
      <c r="J5" s="252" t="s">
        <v>79</v>
      </c>
    </row>
    <row r="6" spans="2:10" x14ac:dyDescent="0.25">
      <c r="B6" s="254"/>
      <c r="D6" s="255" t="s">
        <v>0</v>
      </c>
      <c r="E6" s="256" t="s">
        <v>151</v>
      </c>
      <c r="F6" s="257" t="s">
        <v>183</v>
      </c>
      <c r="G6" s="257" t="s">
        <v>182</v>
      </c>
      <c r="H6" s="257" t="s">
        <v>184</v>
      </c>
      <c r="I6" s="257" t="s">
        <v>185</v>
      </c>
      <c r="J6" s="258" t="s">
        <v>186</v>
      </c>
    </row>
    <row r="7" spans="2:10" x14ac:dyDescent="0.25">
      <c r="B7" s="254" t="s">
        <v>187</v>
      </c>
      <c r="D7" s="255"/>
      <c r="E7" s="256" t="s">
        <v>188</v>
      </c>
      <c r="F7" s="259" t="s">
        <v>189</v>
      </c>
      <c r="G7" s="259" t="s">
        <v>190</v>
      </c>
      <c r="H7" s="259" t="s">
        <v>191</v>
      </c>
      <c r="I7" s="257" t="s">
        <v>192</v>
      </c>
      <c r="J7" s="258" t="s">
        <v>193</v>
      </c>
    </row>
    <row r="8" spans="2:10" x14ac:dyDescent="0.25">
      <c r="B8" s="260"/>
      <c r="C8" s="247"/>
      <c r="D8" s="261"/>
      <c r="E8" s="262" t="s">
        <v>100</v>
      </c>
      <c r="F8" s="263" t="s">
        <v>20</v>
      </c>
      <c r="G8" s="263" t="s">
        <v>21</v>
      </c>
      <c r="H8" s="263" t="s">
        <v>54</v>
      </c>
      <c r="I8" s="263" t="s">
        <v>23</v>
      </c>
      <c r="J8" s="263" t="s">
        <v>24</v>
      </c>
    </row>
    <row r="9" spans="2:10" x14ac:dyDescent="0.25">
      <c r="B9" s="254" t="s">
        <v>103</v>
      </c>
      <c r="C9" s="255"/>
      <c r="D9" s="258"/>
      <c r="E9" s="264"/>
      <c r="F9" s="257"/>
      <c r="G9" s="257"/>
      <c r="H9" s="257"/>
      <c r="I9" s="257"/>
      <c r="J9" s="252"/>
    </row>
    <row r="10" spans="2:10" x14ac:dyDescent="0.25">
      <c r="B10" s="254"/>
      <c r="C10" s="247" t="s">
        <v>104</v>
      </c>
      <c r="D10" s="259">
        <v>1</v>
      </c>
      <c r="E10" s="118">
        <v>6674301</v>
      </c>
      <c r="F10" s="118">
        <v>6377212</v>
      </c>
      <c r="G10" s="118">
        <v>0</v>
      </c>
      <c r="H10" s="118">
        <v>0</v>
      </c>
      <c r="I10" s="118">
        <v>0</v>
      </c>
      <c r="J10" s="89">
        <f>E10-F10-G10-H10-I10</f>
        <v>297089</v>
      </c>
    </row>
    <row r="11" spans="2:10" x14ac:dyDescent="0.25">
      <c r="B11" s="254"/>
      <c r="C11" s="247" t="s">
        <v>105</v>
      </c>
      <c r="D11" s="263">
        <v>2</v>
      </c>
      <c r="E11" s="118">
        <v>10055322</v>
      </c>
      <c r="F11" s="118">
        <v>0</v>
      </c>
      <c r="G11" s="118">
        <v>0</v>
      </c>
      <c r="H11" s="118">
        <v>0</v>
      </c>
      <c r="I11" s="118">
        <v>28955</v>
      </c>
      <c r="J11" s="89">
        <f t="shared" ref="J11:J17" si="0">E11-F11-G11-H11-I11</f>
        <v>10026367</v>
      </c>
    </row>
    <row r="12" spans="2:10" x14ac:dyDescent="0.25">
      <c r="B12" s="254"/>
      <c r="C12" s="247" t="s">
        <v>106</v>
      </c>
      <c r="D12" s="263">
        <v>3</v>
      </c>
      <c r="E12" s="118">
        <v>1437700</v>
      </c>
      <c r="F12" s="118">
        <v>916186</v>
      </c>
      <c r="G12" s="118">
        <v>0</v>
      </c>
      <c r="H12" s="118">
        <v>0</v>
      </c>
      <c r="I12" s="118">
        <v>0</v>
      </c>
      <c r="J12" s="89">
        <f t="shared" si="0"/>
        <v>521514</v>
      </c>
    </row>
    <row r="13" spans="2:10" x14ac:dyDescent="0.25">
      <c r="B13" s="254"/>
      <c r="C13" s="247" t="s">
        <v>107</v>
      </c>
      <c r="D13" s="263">
        <v>4</v>
      </c>
      <c r="E13" s="118">
        <v>19228927</v>
      </c>
      <c r="F13" s="118">
        <v>0</v>
      </c>
      <c r="G13" s="118">
        <v>0</v>
      </c>
      <c r="H13" s="118">
        <v>31033</v>
      </c>
      <c r="I13" s="118">
        <v>4014</v>
      </c>
      <c r="J13" s="89">
        <f t="shared" si="0"/>
        <v>19193880</v>
      </c>
    </row>
    <row r="14" spans="2:10" x14ac:dyDescent="0.25">
      <c r="B14" s="254"/>
      <c r="C14" s="247" t="s">
        <v>108</v>
      </c>
      <c r="D14" s="263">
        <v>5</v>
      </c>
      <c r="E14" s="118">
        <v>6902476</v>
      </c>
      <c r="F14" s="118">
        <v>38520</v>
      </c>
      <c r="G14" s="118">
        <v>0</v>
      </c>
      <c r="H14" s="118">
        <v>4285</v>
      </c>
      <c r="I14" s="118">
        <v>8563</v>
      </c>
      <c r="J14" s="89">
        <f t="shared" si="0"/>
        <v>6851108</v>
      </c>
    </row>
    <row r="15" spans="2:10" x14ac:dyDescent="0.25">
      <c r="B15" s="254"/>
      <c r="C15" s="247" t="s">
        <v>109</v>
      </c>
      <c r="D15" s="263">
        <v>6</v>
      </c>
      <c r="E15" s="118">
        <v>452780</v>
      </c>
      <c r="F15" s="118">
        <v>449046</v>
      </c>
      <c r="G15" s="118">
        <v>0</v>
      </c>
      <c r="H15" s="118">
        <v>0</v>
      </c>
      <c r="I15" s="118">
        <v>0</v>
      </c>
      <c r="J15" s="89">
        <f t="shared" si="0"/>
        <v>3734</v>
      </c>
    </row>
    <row r="16" spans="2:10" x14ac:dyDescent="0.25">
      <c r="B16" s="254"/>
      <c r="C16" s="247" t="s">
        <v>110</v>
      </c>
      <c r="D16" s="263">
        <v>7</v>
      </c>
      <c r="E16" s="118">
        <v>312156</v>
      </c>
      <c r="F16" s="118">
        <v>87844</v>
      </c>
      <c r="G16" s="118">
        <v>0</v>
      </c>
      <c r="H16" s="118">
        <v>0</v>
      </c>
      <c r="I16" s="118">
        <v>0</v>
      </c>
      <c r="J16" s="89">
        <f t="shared" si="0"/>
        <v>224312</v>
      </c>
    </row>
    <row r="17" spans="2:10" x14ac:dyDescent="0.25">
      <c r="B17" s="260"/>
      <c r="C17" s="247" t="s">
        <v>111</v>
      </c>
      <c r="D17" s="263">
        <v>8</v>
      </c>
      <c r="E17" s="118">
        <v>521584</v>
      </c>
      <c r="F17" s="118">
        <v>444321</v>
      </c>
      <c r="G17" s="118">
        <v>0</v>
      </c>
      <c r="H17" s="118">
        <v>0</v>
      </c>
      <c r="I17" s="118">
        <v>0</v>
      </c>
      <c r="J17" s="89">
        <f t="shared" si="0"/>
        <v>77263</v>
      </c>
    </row>
    <row r="18" spans="2:10" ht="3.9" customHeight="1" x14ac:dyDescent="0.25">
      <c r="B18" s="260"/>
      <c r="C18" s="247"/>
      <c r="D18" s="263"/>
      <c r="E18" s="118"/>
      <c r="F18" s="89"/>
      <c r="G18" s="89"/>
      <c r="H18" s="89"/>
      <c r="I18" s="89"/>
      <c r="J18" s="89"/>
    </row>
    <row r="19" spans="2:10" x14ac:dyDescent="0.25">
      <c r="B19" s="254" t="s">
        <v>112</v>
      </c>
      <c r="D19" s="252"/>
      <c r="E19" s="120"/>
      <c r="F19" s="87"/>
      <c r="G19" s="87"/>
      <c r="H19" s="87"/>
      <c r="I19" s="87"/>
      <c r="J19" s="87"/>
    </row>
    <row r="20" spans="2:10" x14ac:dyDescent="0.25">
      <c r="B20" s="254"/>
      <c r="C20" s="247" t="s">
        <v>113</v>
      </c>
      <c r="D20" s="259">
        <v>9</v>
      </c>
      <c r="E20" s="118">
        <v>1873532</v>
      </c>
      <c r="F20" s="118">
        <v>1086509</v>
      </c>
      <c r="G20" s="118">
        <v>0</v>
      </c>
      <c r="H20" s="118">
        <v>0</v>
      </c>
      <c r="I20" s="118">
        <v>0</v>
      </c>
      <c r="J20" s="89">
        <f t="shared" ref="J20:J32" si="1">E20-F20-G20-H20-I20</f>
        <v>787023</v>
      </c>
    </row>
    <row r="21" spans="2:10" x14ac:dyDescent="0.25">
      <c r="B21" s="254"/>
      <c r="C21" s="247" t="s">
        <v>114</v>
      </c>
      <c r="D21" s="263">
        <v>10</v>
      </c>
      <c r="E21" s="118">
        <v>187632</v>
      </c>
      <c r="F21" s="118">
        <v>170360</v>
      </c>
      <c r="G21" s="118">
        <v>0</v>
      </c>
      <c r="H21" s="118">
        <v>0</v>
      </c>
      <c r="I21" s="118">
        <v>0</v>
      </c>
      <c r="J21" s="89">
        <f t="shared" si="1"/>
        <v>17272</v>
      </c>
    </row>
    <row r="22" spans="2:10" x14ac:dyDescent="0.25">
      <c r="B22" s="254"/>
      <c r="C22" s="247" t="s">
        <v>115</v>
      </c>
      <c r="D22" s="263">
        <v>11</v>
      </c>
      <c r="E22" s="118">
        <v>103541</v>
      </c>
      <c r="F22" s="118">
        <v>18336</v>
      </c>
      <c r="G22" s="118">
        <v>0</v>
      </c>
      <c r="H22" s="118">
        <v>0</v>
      </c>
      <c r="I22" s="118">
        <v>0</v>
      </c>
      <c r="J22" s="89">
        <f t="shared" si="1"/>
        <v>85205</v>
      </c>
    </row>
    <row r="23" spans="2:10" x14ac:dyDescent="0.25">
      <c r="B23" s="254"/>
      <c r="C23" s="247" t="s">
        <v>116</v>
      </c>
      <c r="D23" s="263">
        <v>12</v>
      </c>
      <c r="E23" s="118">
        <v>65785</v>
      </c>
      <c r="F23" s="118">
        <v>10090</v>
      </c>
      <c r="G23" s="118">
        <v>0</v>
      </c>
      <c r="H23" s="118">
        <v>0</v>
      </c>
      <c r="I23" s="118">
        <v>0</v>
      </c>
      <c r="J23" s="89">
        <f t="shared" si="1"/>
        <v>55695</v>
      </c>
    </row>
    <row r="24" spans="2:10" x14ac:dyDescent="0.25">
      <c r="B24" s="254"/>
      <c r="C24" s="247" t="s">
        <v>117</v>
      </c>
      <c r="D24" s="263">
        <v>13</v>
      </c>
      <c r="E24" s="118">
        <v>1890</v>
      </c>
      <c r="F24" s="118">
        <v>0</v>
      </c>
      <c r="G24" s="118">
        <v>0</v>
      </c>
      <c r="H24" s="118">
        <v>0</v>
      </c>
      <c r="I24" s="118">
        <v>0</v>
      </c>
      <c r="J24" s="89">
        <f t="shared" si="1"/>
        <v>1890</v>
      </c>
    </row>
    <row r="25" spans="2:10" x14ac:dyDescent="0.25">
      <c r="B25" s="254"/>
      <c r="C25" s="247" t="s">
        <v>118</v>
      </c>
      <c r="D25" s="263">
        <v>14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89">
        <f t="shared" si="1"/>
        <v>0</v>
      </c>
    </row>
    <row r="26" spans="2:10" x14ac:dyDescent="0.25">
      <c r="B26" s="254"/>
      <c r="C26" s="247" t="s">
        <v>119</v>
      </c>
      <c r="D26" s="263">
        <v>15</v>
      </c>
      <c r="E26" s="118">
        <v>5304430</v>
      </c>
      <c r="F26" s="118">
        <v>0</v>
      </c>
      <c r="G26" s="118">
        <v>4791805</v>
      </c>
      <c r="H26" s="118">
        <v>0</v>
      </c>
      <c r="I26" s="118">
        <v>39241</v>
      </c>
      <c r="J26" s="89">
        <f t="shared" si="1"/>
        <v>473384</v>
      </c>
    </row>
    <row r="27" spans="2:10" x14ac:dyDescent="0.25">
      <c r="B27" s="254"/>
      <c r="C27" s="247" t="s">
        <v>120</v>
      </c>
      <c r="D27" s="263">
        <v>16</v>
      </c>
      <c r="E27" s="118">
        <v>2268</v>
      </c>
      <c r="F27" s="118">
        <v>0</v>
      </c>
      <c r="G27" s="118">
        <v>0</v>
      </c>
      <c r="H27" s="118">
        <v>0</v>
      </c>
      <c r="I27" s="118">
        <v>0</v>
      </c>
      <c r="J27" s="89">
        <f t="shared" si="1"/>
        <v>2268</v>
      </c>
    </row>
    <row r="28" spans="2:10" x14ac:dyDescent="0.25">
      <c r="B28" s="254"/>
      <c r="C28" s="247" t="s">
        <v>121</v>
      </c>
      <c r="D28" s="263">
        <v>17</v>
      </c>
      <c r="E28" s="118">
        <v>449887</v>
      </c>
      <c r="F28" s="118">
        <v>0</v>
      </c>
      <c r="G28" s="118">
        <v>117</v>
      </c>
      <c r="H28" s="118">
        <v>45</v>
      </c>
      <c r="I28" s="118">
        <v>0</v>
      </c>
      <c r="J28" s="89">
        <f t="shared" si="1"/>
        <v>449725</v>
      </c>
    </row>
    <row r="29" spans="2:10" x14ac:dyDescent="0.25">
      <c r="B29" s="254"/>
      <c r="C29" s="247" t="s">
        <v>123</v>
      </c>
      <c r="D29" s="263">
        <v>18</v>
      </c>
      <c r="E29" s="118">
        <v>925956</v>
      </c>
      <c r="F29" s="118">
        <v>0</v>
      </c>
      <c r="G29" s="118">
        <v>0</v>
      </c>
      <c r="H29" s="118">
        <v>0</v>
      </c>
      <c r="I29" s="118">
        <v>0</v>
      </c>
      <c r="J29" s="89">
        <f t="shared" si="1"/>
        <v>925956</v>
      </c>
    </row>
    <row r="30" spans="2:10" x14ac:dyDescent="0.25">
      <c r="B30" s="254"/>
      <c r="C30" s="247" t="s">
        <v>124</v>
      </c>
      <c r="D30" s="263">
        <v>19</v>
      </c>
      <c r="E30" s="118">
        <v>423422</v>
      </c>
      <c r="F30" s="455">
        <v>0</v>
      </c>
      <c r="G30" s="118">
        <v>0</v>
      </c>
      <c r="H30" s="118">
        <v>0</v>
      </c>
      <c r="I30" s="118">
        <v>0</v>
      </c>
      <c r="J30" s="89">
        <f t="shared" si="1"/>
        <v>423422</v>
      </c>
    </row>
    <row r="31" spans="2:10" x14ac:dyDescent="0.25">
      <c r="B31" s="254"/>
      <c r="C31" s="247" t="s">
        <v>125</v>
      </c>
      <c r="D31" s="263">
        <v>20</v>
      </c>
      <c r="E31" s="118">
        <v>44773</v>
      </c>
      <c r="F31" s="118">
        <v>0</v>
      </c>
      <c r="G31" s="118">
        <v>0</v>
      </c>
      <c r="H31" s="118">
        <v>0</v>
      </c>
      <c r="I31" s="118">
        <v>0</v>
      </c>
      <c r="J31" s="89">
        <f t="shared" si="1"/>
        <v>44773</v>
      </c>
    </row>
    <row r="32" spans="2:10" x14ac:dyDescent="0.25">
      <c r="B32" s="254"/>
      <c r="C32" s="247" t="s">
        <v>126</v>
      </c>
      <c r="D32" s="263">
        <v>21</v>
      </c>
      <c r="E32" s="118">
        <v>712736</v>
      </c>
      <c r="F32" s="118">
        <v>681068</v>
      </c>
      <c r="G32" s="118">
        <v>0</v>
      </c>
      <c r="H32" s="118">
        <v>0</v>
      </c>
      <c r="I32" s="118">
        <v>0</v>
      </c>
      <c r="J32" s="89">
        <f t="shared" si="1"/>
        <v>31668</v>
      </c>
    </row>
    <row r="33" spans="2:10" x14ac:dyDescent="0.25">
      <c r="B33" s="265" t="s">
        <v>127</v>
      </c>
      <c r="C33" s="266"/>
      <c r="D33" s="267">
        <v>22</v>
      </c>
      <c r="E33" s="123">
        <f t="shared" ref="E33:J33" si="2">SUM(E10:E32)</f>
        <v>55681098</v>
      </c>
      <c r="F33" s="123">
        <f t="shared" si="2"/>
        <v>10279492</v>
      </c>
      <c r="G33" s="123">
        <f t="shared" si="2"/>
        <v>4791922</v>
      </c>
      <c r="H33" s="123">
        <f t="shared" si="2"/>
        <v>35363</v>
      </c>
      <c r="I33" s="123">
        <f t="shared" si="2"/>
        <v>80773</v>
      </c>
      <c r="J33" s="125">
        <f t="shared" si="2"/>
        <v>40493548</v>
      </c>
    </row>
    <row r="34" spans="2:10" x14ac:dyDescent="0.25"/>
    <row r="35" spans="2:10" x14ac:dyDescent="0.25"/>
    <row r="36" spans="2:10" x14ac:dyDescent="0.25"/>
    <row r="37" spans="2:10" x14ac:dyDescent="0.25"/>
    <row r="38" spans="2:10" x14ac:dyDescent="0.25"/>
    <row r="39" spans="2:10" x14ac:dyDescent="0.25"/>
  </sheetData>
  <phoneticPr fontId="0" type="noConversion"/>
  <hyperlinks>
    <hyperlink ref="J1" location="Inhalt!F30" display="Inhalt!F30" xr:uid="{00000000-0004-0000-1100-000000000000}"/>
    <hyperlink ref="F30" location="'Tab 7j'!J1" display="'Tab 7j'!J1" xr:uid="{00000000-0004-0000-1100-000001000000}"/>
  </hyperlinks>
  <printOptions horizontalCentered="1"/>
  <pageMargins left="0" right="0" top="1.59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/>
  <dimension ref="B1:I41"/>
  <sheetViews>
    <sheetView showRowColHeaders="0" zoomScale="90" workbookViewId="0">
      <selection activeCell="I1" sqref="I1"/>
    </sheetView>
  </sheetViews>
  <sheetFormatPr baseColWidth="10" defaultColWidth="0" defaultRowHeight="12.6" zeroHeight="1" x14ac:dyDescent="0.25"/>
  <cols>
    <col min="1" max="1" width="2.6640625" style="9" customWidth="1"/>
    <col min="2" max="3" width="2" style="9" customWidth="1"/>
    <col min="4" max="4" width="25.109375" style="9" customWidth="1"/>
    <col min="5" max="5" width="2.6640625" style="9" customWidth="1"/>
    <col min="6" max="9" width="20.6640625" style="9" customWidth="1"/>
    <col min="10" max="11" width="9.109375" style="9" customWidth="1"/>
    <col min="12" max="16384" width="0" style="9" hidden="1"/>
  </cols>
  <sheetData>
    <row r="1" spans="2:9" ht="15.6" x14ac:dyDescent="0.3">
      <c r="B1" s="341" t="s">
        <v>369</v>
      </c>
      <c r="C1" s="268"/>
      <c r="D1" s="6"/>
      <c r="E1" s="6"/>
      <c r="F1" s="6"/>
      <c r="G1" s="6"/>
      <c r="H1" s="6"/>
      <c r="I1" s="452" t="str">
        <f>INDEX(rP1.Inhalte,22,1)</f>
        <v>zurück zum Inhaltsverzeichnis</v>
      </c>
    </row>
    <row r="2" spans="2:9" ht="5.0999999999999996" customHeight="1" x14ac:dyDescent="0.25"/>
    <row r="3" spans="2:9" x14ac:dyDescent="0.25">
      <c r="B3" s="9" t="s">
        <v>195</v>
      </c>
      <c r="I3" s="15" t="s">
        <v>129</v>
      </c>
    </row>
    <row r="4" spans="2:9" ht="5.0999999999999996" customHeight="1" x14ac:dyDescent="0.25">
      <c r="D4" s="16"/>
      <c r="E4" s="16"/>
      <c r="F4" s="17"/>
      <c r="G4" s="17"/>
      <c r="H4" s="17"/>
    </row>
    <row r="5" spans="2:9" x14ac:dyDescent="0.25">
      <c r="B5" s="100"/>
      <c r="C5" s="19"/>
      <c r="D5" s="269" t="s">
        <v>196</v>
      </c>
      <c r="E5" s="20"/>
      <c r="F5" s="24" t="s">
        <v>197</v>
      </c>
      <c r="G5" s="25"/>
      <c r="H5" s="26"/>
      <c r="I5" s="22" t="s">
        <v>198</v>
      </c>
    </row>
    <row r="6" spans="2:9" x14ac:dyDescent="0.25">
      <c r="B6" s="85"/>
      <c r="E6" s="28" t="s">
        <v>0</v>
      </c>
      <c r="F6" s="112" t="s">
        <v>199</v>
      </c>
      <c r="G6" s="30" t="s">
        <v>200</v>
      </c>
      <c r="H6" s="30" t="s">
        <v>201</v>
      </c>
      <c r="I6" s="270" t="s">
        <v>202</v>
      </c>
    </row>
    <row r="7" spans="2:9" x14ac:dyDescent="0.25">
      <c r="B7" s="85" t="s">
        <v>203</v>
      </c>
      <c r="E7" s="28"/>
      <c r="F7" s="112"/>
      <c r="G7" s="88"/>
      <c r="H7" s="30" t="s">
        <v>188</v>
      </c>
      <c r="I7" s="31" t="s">
        <v>204</v>
      </c>
    </row>
    <row r="8" spans="2:9" x14ac:dyDescent="0.25">
      <c r="B8" s="101"/>
      <c r="C8" s="16"/>
      <c r="D8" s="16"/>
      <c r="E8" s="34"/>
      <c r="F8" s="24" t="s">
        <v>100</v>
      </c>
      <c r="G8" s="36" t="s">
        <v>20</v>
      </c>
      <c r="H8" s="36" t="s">
        <v>21</v>
      </c>
      <c r="I8" s="36" t="s">
        <v>54</v>
      </c>
    </row>
    <row r="9" spans="2:9" x14ac:dyDescent="0.25">
      <c r="B9" s="85" t="s">
        <v>205</v>
      </c>
      <c r="D9" s="28"/>
      <c r="E9" s="31"/>
      <c r="F9" s="111"/>
      <c r="G9" s="22"/>
      <c r="H9" s="22"/>
      <c r="I9" s="22"/>
    </row>
    <row r="10" spans="2:9" x14ac:dyDescent="0.25">
      <c r="B10" s="85"/>
      <c r="D10" s="34" t="s">
        <v>206</v>
      </c>
      <c r="E10" s="88">
        <v>1</v>
      </c>
      <c r="F10" s="271">
        <v>213900</v>
      </c>
      <c r="G10" s="271">
        <v>0</v>
      </c>
      <c r="H10" s="271">
        <f>F10+G10</f>
        <v>213900</v>
      </c>
      <c r="I10" s="271">
        <v>250972</v>
      </c>
    </row>
    <row r="11" spans="2:9" x14ac:dyDescent="0.25">
      <c r="B11" s="85"/>
      <c r="D11" s="34" t="s">
        <v>207</v>
      </c>
      <c r="E11" s="36">
        <v>2</v>
      </c>
      <c r="F11" s="271">
        <v>16051415</v>
      </c>
      <c r="G11" s="271">
        <v>1782288</v>
      </c>
      <c r="H11" s="271">
        <f t="shared" ref="H11:H26" si="0">F11+G11</f>
        <v>17833703</v>
      </c>
      <c r="I11" s="271">
        <v>17582650</v>
      </c>
    </row>
    <row r="12" spans="2:9" x14ac:dyDescent="0.25">
      <c r="B12" s="85"/>
      <c r="C12" s="16" t="s">
        <v>208</v>
      </c>
      <c r="D12" s="34"/>
      <c r="E12" s="36">
        <v>3</v>
      </c>
      <c r="F12" s="271">
        <f>F10+F11</f>
        <v>16265315</v>
      </c>
      <c r="G12" s="271">
        <f>G10+G11</f>
        <v>1782288</v>
      </c>
      <c r="H12" s="271">
        <f>H10+H11</f>
        <v>18047603</v>
      </c>
      <c r="I12" s="271">
        <f>I10+I11</f>
        <v>17833622</v>
      </c>
    </row>
    <row r="13" spans="2:9" x14ac:dyDescent="0.25">
      <c r="B13" s="85" t="s">
        <v>209</v>
      </c>
      <c r="D13" s="28"/>
      <c r="E13" s="275"/>
      <c r="F13" s="276"/>
      <c r="G13" s="277"/>
      <c r="H13" s="273"/>
      <c r="I13" s="277"/>
    </row>
    <row r="14" spans="2:9" x14ac:dyDescent="0.25">
      <c r="B14" s="85"/>
      <c r="D14" s="34" t="s">
        <v>104</v>
      </c>
      <c r="E14" s="88">
        <v>4</v>
      </c>
      <c r="F14" s="278">
        <v>286972</v>
      </c>
      <c r="G14" s="278">
        <v>3529</v>
      </c>
      <c r="H14" s="278">
        <f t="shared" si="0"/>
        <v>290501</v>
      </c>
      <c r="I14" s="271">
        <v>282606</v>
      </c>
    </row>
    <row r="15" spans="2:9" x14ac:dyDescent="0.25">
      <c r="B15" s="85"/>
      <c r="D15" s="34" t="s">
        <v>105</v>
      </c>
      <c r="E15" s="36">
        <v>5</v>
      </c>
      <c r="F15" s="278">
        <v>2866138</v>
      </c>
      <c r="G15" s="278">
        <v>16242</v>
      </c>
      <c r="H15" s="278">
        <f t="shared" si="0"/>
        <v>2882380</v>
      </c>
      <c r="I15" s="271">
        <v>2710625</v>
      </c>
    </row>
    <row r="16" spans="2:9" x14ac:dyDescent="0.25">
      <c r="B16" s="85"/>
      <c r="D16" s="34" t="s">
        <v>106</v>
      </c>
      <c r="E16" s="36">
        <v>6</v>
      </c>
      <c r="F16" s="278">
        <v>340357</v>
      </c>
      <c r="G16" s="278">
        <v>0</v>
      </c>
      <c r="H16" s="278">
        <f t="shared" si="0"/>
        <v>340357</v>
      </c>
      <c r="I16" s="271">
        <v>334994</v>
      </c>
    </row>
    <row r="17" spans="2:9" x14ac:dyDescent="0.25">
      <c r="B17" s="85"/>
      <c r="D17" s="34" t="s">
        <v>107</v>
      </c>
      <c r="E17" s="36">
        <v>7</v>
      </c>
      <c r="F17" s="278">
        <v>5632119</v>
      </c>
      <c r="G17" s="278">
        <v>489293</v>
      </c>
      <c r="H17" s="278">
        <f t="shared" si="0"/>
        <v>6121412</v>
      </c>
      <c r="I17" s="271">
        <v>5979876</v>
      </c>
    </row>
    <row r="18" spans="2:9" x14ac:dyDescent="0.25">
      <c r="B18" s="85"/>
      <c r="D18" s="34" t="s">
        <v>108</v>
      </c>
      <c r="E18" s="36">
        <v>8</v>
      </c>
      <c r="F18" s="278">
        <v>2451465</v>
      </c>
      <c r="G18" s="278">
        <v>3611</v>
      </c>
      <c r="H18" s="278">
        <f t="shared" si="0"/>
        <v>2455076</v>
      </c>
      <c r="I18" s="271">
        <v>2481115</v>
      </c>
    </row>
    <row r="19" spans="2:9" x14ac:dyDescent="0.25">
      <c r="B19" s="85"/>
      <c r="D19" s="34" t="s">
        <v>109</v>
      </c>
      <c r="E19" s="88">
        <v>9</v>
      </c>
      <c r="F19" s="278">
        <v>473541</v>
      </c>
      <c r="G19" s="278">
        <v>0</v>
      </c>
      <c r="H19" s="278">
        <f t="shared" si="0"/>
        <v>473541</v>
      </c>
      <c r="I19" s="271">
        <v>414057</v>
      </c>
    </row>
    <row r="20" spans="2:9" x14ac:dyDescent="0.25">
      <c r="B20" s="85"/>
      <c r="D20" s="34" t="s">
        <v>110</v>
      </c>
      <c r="E20" s="36">
        <v>10</v>
      </c>
      <c r="F20" s="278">
        <v>579140</v>
      </c>
      <c r="G20" s="278">
        <v>0</v>
      </c>
      <c r="H20" s="278">
        <f t="shared" si="0"/>
        <v>579140</v>
      </c>
      <c r="I20" s="271">
        <v>590904</v>
      </c>
    </row>
    <row r="21" spans="2:9" x14ac:dyDescent="0.25">
      <c r="B21" s="85"/>
      <c r="D21" s="34" t="s">
        <v>111</v>
      </c>
      <c r="E21" s="36">
        <v>11</v>
      </c>
      <c r="F21" s="278">
        <v>770975</v>
      </c>
      <c r="G21" s="278">
        <v>0</v>
      </c>
      <c r="H21" s="278">
        <f t="shared" si="0"/>
        <v>770975</v>
      </c>
      <c r="I21" s="271">
        <v>750088</v>
      </c>
    </row>
    <row r="22" spans="2:9" x14ac:dyDescent="0.25">
      <c r="B22" s="85"/>
      <c r="D22" s="34" t="s">
        <v>113</v>
      </c>
      <c r="E22" s="36">
        <v>12</v>
      </c>
      <c r="F22" s="278">
        <v>75585</v>
      </c>
      <c r="G22" s="278">
        <v>0</v>
      </c>
      <c r="H22" s="278">
        <f t="shared" si="0"/>
        <v>75585</v>
      </c>
      <c r="I22" s="271">
        <v>77912</v>
      </c>
    </row>
    <row r="23" spans="2:9" x14ac:dyDescent="0.25">
      <c r="B23" s="85"/>
      <c r="D23" s="34" t="s">
        <v>114</v>
      </c>
      <c r="E23" s="36">
        <v>13</v>
      </c>
      <c r="F23" s="278">
        <v>742</v>
      </c>
      <c r="G23" s="278">
        <v>0</v>
      </c>
      <c r="H23" s="278">
        <f t="shared" si="0"/>
        <v>742</v>
      </c>
      <c r="I23" s="271">
        <v>661</v>
      </c>
    </row>
    <row r="24" spans="2:9" x14ac:dyDescent="0.25">
      <c r="B24" s="85"/>
      <c r="D24" s="34" t="s">
        <v>115</v>
      </c>
      <c r="E24" s="36">
        <v>14</v>
      </c>
      <c r="F24" s="278">
        <v>25075</v>
      </c>
      <c r="G24" s="278">
        <v>0</v>
      </c>
      <c r="H24" s="278">
        <f t="shared" si="0"/>
        <v>25075</v>
      </c>
      <c r="I24" s="271">
        <v>25910</v>
      </c>
    </row>
    <row r="25" spans="2:9" x14ac:dyDescent="0.25">
      <c r="B25" s="85"/>
      <c r="D25" s="34" t="s">
        <v>116</v>
      </c>
      <c r="E25" s="36">
        <v>15</v>
      </c>
      <c r="F25" s="278">
        <v>10545</v>
      </c>
      <c r="G25" s="278">
        <v>0</v>
      </c>
      <c r="H25" s="278">
        <f t="shared" si="0"/>
        <v>10545</v>
      </c>
      <c r="I25" s="271">
        <v>10884</v>
      </c>
    </row>
    <row r="26" spans="2:9" x14ac:dyDescent="0.25">
      <c r="B26" s="85"/>
      <c r="D26" s="34" t="s">
        <v>117</v>
      </c>
      <c r="E26" s="36">
        <v>16</v>
      </c>
      <c r="F26" s="278">
        <v>1973</v>
      </c>
      <c r="G26" s="278">
        <v>0</v>
      </c>
      <c r="H26" s="278">
        <f t="shared" si="0"/>
        <v>1973</v>
      </c>
      <c r="I26" s="271">
        <v>1822</v>
      </c>
    </row>
    <row r="27" spans="2:9" x14ac:dyDescent="0.25">
      <c r="B27" s="85"/>
      <c r="D27" s="34" t="s">
        <v>118</v>
      </c>
      <c r="E27" s="36">
        <v>17</v>
      </c>
      <c r="F27" s="278">
        <v>0</v>
      </c>
      <c r="G27" s="278">
        <v>0</v>
      </c>
      <c r="H27" s="278">
        <f t="shared" ref="H27:H35" si="1">F27+G27</f>
        <v>0</v>
      </c>
      <c r="I27" s="271">
        <v>0</v>
      </c>
    </row>
    <row r="28" spans="2:9" x14ac:dyDescent="0.25">
      <c r="B28" s="85"/>
      <c r="D28" s="34" t="s">
        <v>119</v>
      </c>
      <c r="E28" s="36">
        <v>18</v>
      </c>
      <c r="F28" s="278">
        <v>1171762</v>
      </c>
      <c r="G28" s="278">
        <v>234103</v>
      </c>
      <c r="H28" s="278">
        <f t="shared" si="1"/>
        <v>1405865</v>
      </c>
      <c r="I28" s="271">
        <v>1398260</v>
      </c>
    </row>
    <row r="29" spans="2:9" x14ac:dyDescent="0.25">
      <c r="B29" s="85"/>
      <c r="D29" s="34" t="s">
        <v>120</v>
      </c>
      <c r="E29" s="36">
        <v>19</v>
      </c>
      <c r="F29" s="278">
        <v>3212</v>
      </c>
      <c r="G29" s="278">
        <v>0</v>
      </c>
      <c r="H29" s="278">
        <f t="shared" si="1"/>
        <v>3212</v>
      </c>
      <c r="I29" s="271">
        <v>8942</v>
      </c>
    </row>
    <row r="30" spans="2:9" x14ac:dyDescent="0.25">
      <c r="B30" s="85"/>
      <c r="D30" s="34" t="s">
        <v>121</v>
      </c>
      <c r="E30" s="36">
        <v>20</v>
      </c>
      <c r="F30" s="278">
        <v>300808</v>
      </c>
      <c r="G30" s="278">
        <v>0</v>
      </c>
      <c r="H30" s="278">
        <f t="shared" si="1"/>
        <v>300808</v>
      </c>
      <c r="I30" s="271">
        <v>290855</v>
      </c>
    </row>
    <row r="31" spans="2:9" x14ac:dyDescent="0.25">
      <c r="B31" s="85"/>
      <c r="D31" s="34" t="s">
        <v>123</v>
      </c>
      <c r="E31" s="36">
        <v>21</v>
      </c>
      <c r="F31" s="278">
        <v>177896</v>
      </c>
      <c r="G31" s="278">
        <v>0</v>
      </c>
      <c r="H31" s="278">
        <f t="shared" si="1"/>
        <v>177896</v>
      </c>
      <c r="I31" s="271">
        <v>145726</v>
      </c>
    </row>
    <row r="32" spans="2:9" x14ac:dyDescent="0.25">
      <c r="B32" s="85"/>
      <c r="D32" s="34" t="s">
        <v>124</v>
      </c>
      <c r="E32" s="36">
        <v>22</v>
      </c>
      <c r="F32" s="278">
        <v>58858</v>
      </c>
      <c r="G32" s="278">
        <v>114332</v>
      </c>
      <c r="H32" s="278">
        <f t="shared" si="1"/>
        <v>173190</v>
      </c>
      <c r="I32" s="271">
        <v>207316</v>
      </c>
    </row>
    <row r="33" spans="2:9" x14ac:dyDescent="0.25">
      <c r="B33" s="85"/>
      <c r="D33" s="34" t="s">
        <v>125</v>
      </c>
      <c r="E33" s="36">
        <v>23</v>
      </c>
      <c r="F33" s="278">
        <v>74291</v>
      </c>
      <c r="G33" s="278">
        <v>0</v>
      </c>
      <c r="H33" s="278">
        <f t="shared" si="1"/>
        <v>74291</v>
      </c>
      <c r="I33" s="271">
        <v>74151</v>
      </c>
    </row>
    <row r="34" spans="2:9" x14ac:dyDescent="0.25">
      <c r="B34" s="85"/>
      <c r="D34" s="34" t="s">
        <v>126</v>
      </c>
      <c r="E34" s="36">
        <v>24</v>
      </c>
      <c r="F34" s="278">
        <v>351460</v>
      </c>
      <c r="G34" s="278">
        <v>0</v>
      </c>
      <c r="H34" s="278">
        <f t="shared" si="1"/>
        <v>351460</v>
      </c>
      <c r="I34" s="271">
        <v>340646</v>
      </c>
    </row>
    <row r="35" spans="2:9" x14ac:dyDescent="0.25">
      <c r="B35" s="85"/>
      <c r="C35" s="9" t="s">
        <v>208</v>
      </c>
      <c r="D35" s="34"/>
      <c r="E35" s="36">
        <v>25</v>
      </c>
      <c r="F35" s="278">
        <f>SUM(F14:F34)</f>
        <v>15652914</v>
      </c>
      <c r="G35" s="278">
        <f>SUM(G14:G34)</f>
        <v>861110</v>
      </c>
      <c r="H35" s="278">
        <f t="shared" si="1"/>
        <v>16514024</v>
      </c>
      <c r="I35" s="271">
        <f>SUM(I14:I34)</f>
        <v>16127350</v>
      </c>
    </row>
    <row r="36" spans="2:9" x14ac:dyDescent="0.25">
      <c r="B36" s="78" t="s">
        <v>127</v>
      </c>
      <c r="C36" s="279"/>
      <c r="D36" s="128"/>
      <c r="E36" s="129">
        <v>26</v>
      </c>
      <c r="F36" s="280">
        <f>F12+F35</f>
        <v>31918229</v>
      </c>
      <c r="G36" s="280">
        <f>G12+G35</f>
        <v>2643398</v>
      </c>
      <c r="H36" s="280">
        <f>H12+H35</f>
        <v>34561627</v>
      </c>
      <c r="I36" s="281">
        <f>I12+I35</f>
        <v>33960972</v>
      </c>
    </row>
    <row r="37" spans="2:9" x14ac:dyDescent="0.25"/>
    <row r="38" spans="2:9" x14ac:dyDescent="0.25"/>
    <row r="39" spans="2:9" x14ac:dyDescent="0.25"/>
    <row r="40" spans="2:9" x14ac:dyDescent="0.25"/>
    <row r="41" spans="2:9" x14ac:dyDescent="0.25"/>
  </sheetData>
  <phoneticPr fontId="0" type="noConversion"/>
  <hyperlinks>
    <hyperlink ref="I1" location="Inhalt!F31" display="Inhalt!F31" xr:uid="{00000000-0004-0000-1200-000000000000}"/>
  </hyperlinks>
  <printOptions horizontalCentered="1"/>
  <pageMargins left="0" right="0" top="1.25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3">
    <pageSetUpPr fitToPage="1"/>
  </sheetPr>
  <dimension ref="A1:IV51"/>
  <sheetViews>
    <sheetView showGridLines="0" showRowColHeaders="0" topLeftCell="A11" zoomScale="115" zoomScaleNormal="115" workbookViewId="0">
      <selection activeCell="E40" sqref="E40"/>
    </sheetView>
  </sheetViews>
  <sheetFormatPr baseColWidth="10" defaultColWidth="0" defaultRowHeight="12.6" zeroHeight="1" x14ac:dyDescent="0.25"/>
  <cols>
    <col min="1" max="1" width="11.44140625" style="459" customWidth="1"/>
    <col min="2" max="2" width="0" style="459" hidden="1" customWidth="1"/>
    <col min="3" max="3" width="26.6640625" style="459" customWidth="1"/>
    <col min="4" max="4" width="33.88671875" customWidth="1"/>
    <col min="5" max="5" width="11.44140625" customWidth="1"/>
    <col min="6" max="6" width="75.44140625" customWidth="1"/>
    <col min="7" max="14" width="11.44140625" customWidth="1"/>
  </cols>
  <sheetData>
    <row r="1" spans="2:256" x14ac:dyDescent="0.25"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2:256" x14ac:dyDescent="0.25"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</row>
    <row r="3" spans="2:256" x14ac:dyDescent="0.25"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</row>
    <row r="4" spans="2:256" x14ac:dyDescent="0.25"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</row>
    <row r="5" spans="2:256" ht="22.8" x14ac:dyDescent="0.4">
      <c r="D5" s="459"/>
      <c r="E5" s="459"/>
      <c r="F5" s="462" t="str">
        <f>Deckblatt!D36</f>
        <v>Monat: Juli 2023</v>
      </c>
      <c r="G5" s="459"/>
      <c r="H5" s="459"/>
      <c r="I5" s="459"/>
      <c r="J5" s="459"/>
      <c r="K5" s="459"/>
      <c r="L5" s="459"/>
      <c r="M5" s="459"/>
      <c r="N5" s="459"/>
    </row>
    <row r="6" spans="2:256" x14ac:dyDescent="0.25"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</row>
    <row r="7" spans="2:256" hidden="1" x14ac:dyDescent="0.25">
      <c r="D7" s="459"/>
      <c r="E7" s="459">
        <v>1</v>
      </c>
      <c r="F7" s="459"/>
      <c r="G7" s="459"/>
      <c r="H7" s="459"/>
      <c r="I7" s="459"/>
      <c r="J7" s="459"/>
      <c r="K7" s="459"/>
      <c r="L7" s="459"/>
      <c r="M7" s="459"/>
      <c r="N7" s="459"/>
    </row>
    <row r="8" spans="2:256" x14ac:dyDescent="0.25">
      <c r="D8" s="459"/>
      <c r="E8" s="459"/>
      <c r="F8" s="459"/>
      <c r="G8" s="459"/>
      <c r="H8" s="459"/>
      <c r="I8" s="459"/>
      <c r="J8" s="459"/>
      <c r="K8" s="459"/>
      <c r="L8" s="459"/>
      <c r="M8" s="459"/>
      <c r="N8" s="459"/>
    </row>
    <row r="9" spans="2:256" x14ac:dyDescent="0.25">
      <c r="D9" s="459"/>
      <c r="E9" s="459"/>
      <c r="F9" s="459"/>
      <c r="G9" s="459"/>
      <c r="H9" s="459"/>
      <c r="I9" s="459"/>
      <c r="J9" s="459"/>
      <c r="K9" s="459"/>
      <c r="L9" s="459"/>
      <c r="M9" s="459"/>
      <c r="N9" s="459"/>
    </row>
    <row r="10" spans="2:256" x14ac:dyDescent="0.25"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</row>
    <row r="11" spans="2:256" ht="12.75" customHeight="1" x14ac:dyDescent="0.25"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59"/>
      <c r="AA11" s="459"/>
      <c r="AB11" s="459"/>
      <c r="AC11" s="459"/>
      <c r="AD11" s="459"/>
      <c r="AE11" s="459"/>
      <c r="AF11" s="459"/>
      <c r="AG11" s="459"/>
      <c r="AH11" s="459"/>
      <c r="AI11" s="459"/>
      <c r="AJ11" s="459"/>
      <c r="AK11" s="459"/>
      <c r="AL11" s="459"/>
      <c r="AM11" s="459"/>
      <c r="AN11" s="459"/>
      <c r="AO11" s="459"/>
      <c r="AP11" s="459"/>
      <c r="AQ11" s="459"/>
      <c r="AR11" s="459"/>
      <c r="AS11" s="459"/>
      <c r="AT11" s="459"/>
      <c r="AU11" s="459"/>
      <c r="AV11" s="459"/>
      <c r="AW11" s="459"/>
      <c r="AX11" s="459"/>
      <c r="AY11" s="459"/>
      <c r="AZ11" s="459"/>
      <c r="BA11" s="459"/>
      <c r="BB11" s="459"/>
      <c r="BC11" s="459"/>
      <c r="BD11" s="459"/>
      <c r="BE11" s="459"/>
      <c r="BF11" s="459"/>
      <c r="BG11" s="459"/>
      <c r="BH11" s="459"/>
      <c r="BI11" s="459"/>
      <c r="BJ11" s="459"/>
      <c r="BK11" s="459"/>
      <c r="BL11" s="459"/>
      <c r="BM11" s="459"/>
      <c r="BN11" s="459"/>
      <c r="BO11" s="459"/>
      <c r="BP11" s="459"/>
      <c r="BQ11" s="459"/>
      <c r="BR11" s="459"/>
      <c r="BS11" s="459"/>
      <c r="BT11" s="459"/>
      <c r="BU11" s="459"/>
      <c r="BV11" s="459"/>
      <c r="BW11" s="459"/>
      <c r="BX11" s="459"/>
      <c r="BY11" s="459"/>
      <c r="BZ11" s="459"/>
      <c r="CA11" s="459"/>
      <c r="CB11" s="459"/>
      <c r="CC11" s="459"/>
      <c r="CD11" s="459"/>
      <c r="CE11" s="459"/>
      <c r="CF11" s="459"/>
      <c r="CG11" s="459"/>
      <c r="CH11" s="459"/>
      <c r="CI11" s="459"/>
      <c r="CJ11" s="459"/>
      <c r="CK11" s="459"/>
      <c r="CL11" s="459"/>
      <c r="CM11" s="459"/>
      <c r="CN11" s="459"/>
      <c r="CO11" s="459"/>
      <c r="CP11" s="459"/>
      <c r="CQ11" s="459"/>
      <c r="CR11" s="459"/>
      <c r="CS11" s="459"/>
      <c r="CT11" s="459"/>
      <c r="CU11" s="459"/>
      <c r="CV11" s="459"/>
      <c r="CW11" s="459"/>
      <c r="CX11" s="459"/>
      <c r="CY11" s="459"/>
      <c r="CZ11" s="459"/>
      <c r="DA11" s="459"/>
      <c r="DB11" s="459"/>
      <c r="DC11" s="459"/>
      <c r="DD11" s="459"/>
      <c r="DE11" s="459"/>
      <c r="DF11" s="459"/>
      <c r="DG11" s="459"/>
      <c r="DH11" s="459"/>
      <c r="DI11" s="459"/>
      <c r="DJ11" s="459"/>
      <c r="DK11" s="459"/>
      <c r="DL11" s="459"/>
      <c r="DM11" s="459"/>
      <c r="DN11" s="459"/>
      <c r="DO11" s="459"/>
      <c r="DP11" s="459"/>
      <c r="DQ11" s="459"/>
      <c r="DR11" s="459"/>
      <c r="DS11" s="459"/>
      <c r="DT11" s="459"/>
      <c r="DU11" s="459"/>
      <c r="DV11" s="459"/>
      <c r="DW11" s="459"/>
      <c r="DX11" s="459"/>
      <c r="DY11" s="459"/>
      <c r="DZ11" s="459"/>
      <c r="EA11" s="459"/>
      <c r="EB11" s="459"/>
      <c r="EC11" s="459"/>
      <c r="ED11" s="459"/>
      <c r="EE11" s="459"/>
      <c r="EF11" s="459"/>
      <c r="EG11" s="459"/>
      <c r="EH11" s="459"/>
      <c r="EI11" s="459"/>
      <c r="EJ11" s="459"/>
      <c r="EK11" s="459"/>
      <c r="EL11" s="459"/>
      <c r="EM11" s="459"/>
      <c r="EN11" s="459"/>
      <c r="EO11" s="459"/>
      <c r="EP11" s="459"/>
      <c r="EQ11" s="459"/>
      <c r="ER11" s="459"/>
      <c r="ES11" s="459"/>
      <c r="ET11" s="459"/>
      <c r="EU11" s="459"/>
      <c r="EV11" s="459"/>
      <c r="EW11" s="459"/>
      <c r="EX11" s="459"/>
      <c r="EY11" s="459"/>
      <c r="EZ11" s="459"/>
      <c r="FA11" s="459"/>
      <c r="FB11" s="459"/>
      <c r="FC11" s="459"/>
      <c r="FD11" s="459"/>
      <c r="FE11" s="459"/>
      <c r="FF11" s="459"/>
      <c r="FG11" s="459"/>
      <c r="FH11" s="459"/>
      <c r="FI11" s="459"/>
      <c r="FJ11" s="459"/>
      <c r="FK11" s="459"/>
      <c r="FL11" s="459"/>
      <c r="FM11" s="459"/>
      <c r="FN11" s="459"/>
      <c r="FO11" s="459"/>
      <c r="FP11" s="459"/>
      <c r="FQ11" s="459"/>
      <c r="FR11" s="459"/>
      <c r="FS11" s="459"/>
      <c r="FT11" s="459"/>
      <c r="FU11" s="459"/>
      <c r="FV11" s="459"/>
      <c r="FW11" s="459"/>
      <c r="FX11" s="459"/>
      <c r="FY11" s="459"/>
      <c r="FZ11" s="459"/>
      <c r="GA11" s="459"/>
      <c r="GB11" s="459"/>
      <c r="GC11" s="459"/>
      <c r="GD11" s="459"/>
      <c r="GE11" s="459"/>
      <c r="GF11" s="459"/>
      <c r="GG11" s="459"/>
      <c r="GH11" s="459"/>
      <c r="GI11" s="459"/>
      <c r="GJ11" s="459"/>
      <c r="GK11" s="459"/>
      <c r="GL11" s="459"/>
      <c r="GM11" s="459"/>
      <c r="GN11" s="459"/>
      <c r="GO11" s="459"/>
      <c r="GP11" s="459"/>
      <c r="GQ11" s="459"/>
      <c r="GR11" s="459"/>
      <c r="GS11" s="459"/>
      <c r="GT11" s="459"/>
      <c r="GU11" s="459"/>
      <c r="GV11" s="459"/>
      <c r="GW11" s="459"/>
      <c r="GX11" s="459"/>
      <c r="GY11" s="459"/>
      <c r="GZ11" s="459"/>
      <c r="HA11" s="459"/>
      <c r="HB11" s="459"/>
      <c r="HC11" s="459"/>
      <c r="HD11" s="459"/>
      <c r="HE11" s="459"/>
      <c r="HF11" s="459"/>
      <c r="HG11" s="459"/>
      <c r="HH11" s="459"/>
      <c r="HI11" s="459"/>
      <c r="HJ11" s="459"/>
      <c r="HK11" s="459"/>
      <c r="HL11" s="459"/>
      <c r="HM11" s="459"/>
      <c r="HN11" s="459"/>
      <c r="HO11" s="459"/>
      <c r="HP11" s="459"/>
      <c r="HQ11" s="459"/>
      <c r="HR11" s="459"/>
      <c r="HS11" s="459"/>
      <c r="HT11" s="459"/>
      <c r="HU11" s="459"/>
      <c r="HV11" s="459"/>
      <c r="HW11" s="459"/>
      <c r="HX11" s="459"/>
      <c r="HY11" s="459"/>
      <c r="HZ11" s="459"/>
      <c r="IA11" s="459"/>
      <c r="IB11" s="459"/>
      <c r="IC11" s="459"/>
      <c r="ID11" s="459"/>
      <c r="IE11" s="459"/>
      <c r="IF11" s="459"/>
      <c r="IG11" s="459"/>
      <c r="IH11" s="459"/>
      <c r="II11" s="459"/>
      <c r="IJ11" s="459"/>
      <c r="IK11" s="459"/>
      <c r="IL11" s="459"/>
      <c r="IM11" s="459"/>
      <c r="IN11" s="459"/>
      <c r="IO11" s="459"/>
      <c r="IP11" s="459"/>
      <c r="IQ11" s="459"/>
      <c r="IR11" s="459"/>
      <c r="IS11" s="459"/>
      <c r="IT11" s="459"/>
      <c r="IU11" s="459"/>
      <c r="IV11" s="459"/>
    </row>
    <row r="12" spans="2:256" x14ac:dyDescent="0.25">
      <c r="D12" s="456"/>
      <c r="E12" s="456"/>
      <c r="F12" s="456"/>
      <c r="G12" s="456"/>
      <c r="H12" s="456"/>
      <c r="I12" s="456"/>
      <c r="J12" s="456"/>
      <c r="K12" s="460"/>
      <c r="L12" s="460"/>
      <c r="M12" s="460"/>
      <c r="N12" s="460"/>
    </row>
    <row r="13" spans="2:256" ht="22.8" x14ac:dyDescent="0.4">
      <c r="D13" s="456"/>
      <c r="E13" s="457" t="str">
        <f>INDEX(rP1.Überschrift,B15,E7)</f>
        <v>Inhaltsverzeichnis der "Amtlichen Mineralöldaten"</v>
      </c>
      <c r="F13" s="461"/>
      <c r="G13" s="461"/>
      <c r="H13" s="461"/>
      <c r="I13" s="456"/>
      <c r="J13" s="456"/>
      <c r="K13" s="460"/>
      <c r="L13" s="460"/>
      <c r="M13" s="460"/>
      <c r="N13" s="460"/>
    </row>
    <row r="14" spans="2:256" x14ac:dyDescent="0.25">
      <c r="D14" s="456"/>
      <c r="E14" s="456"/>
      <c r="F14" s="456"/>
      <c r="G14" s="456"/>
      <c r="H14" s="456"/>
      <c r="I14" s="456"/>
      <c r="J14" s="456"/>
      <c r="K14" s="460"/>
      <c r="L14" s="460"/>
      <c r="M14" s="460"/>
      <c r="N14" s="460"/>
    </row>
    <row r="15" spans="2:256" ht="15" customHeight="1" x14ac:dyDescent="0.25">
      <c r="B15" s="459">
        <v>1</v>
      </c>
      <c r="D15" s="456"/>
      <c r="E15" s="456" t="s">
        <v>297</v>
      </c>
      <c r="F15" s="458" t="str">
        <f t="shared" ref="F15:F35" si="0">INDEX(rP1.Inhalte,$B15,$E$7)</f>
        <v>Förderung und Zugang von deutschem Rohöl</v>
      </c>
      <c r="G15" s="456"/>
      <c r="H15" s="456"/>
      <c r="I15" s="456"/>
      <c r="J15" s="456"/>
      <c r="K15" s="460"/>
      <c r="L15" s="460"/>
      <c r="M15" s="460"/>
      <c r="N15" s="460"/>
    </row>
    <row r="16" spans="2:256" ht="15" customHeight="1" x14ac:dyDescent="0.25">
      <c r="B16" s="459">
        <v>2</v>
      </c>
      <c r="D16" s="456"/>
      <c r="E16" s="456" t="s">
        <v>298</v>
      </c>
      <c r="F16" s="458" t="str">
        <f t="shared" si="0"/>
        <v>Primäraufkommen von Rohöl aus Einfuhr und deutscher Förderung</v>
      </c>
      <c r="G16" s="456"/>
      <c r="H16" s="456"/>
      <c r="I16" s="456"/>
      <c r="J16" s="456"/>
      <c r="K16" s="460"/>
      <c r="L16" s="460"/>
      <c r="M16" s="460"/>
      <c r="N16" s="460"/>
    </row>
    <row r="17" spans="2:14" ht="15" customHeight="1" x14ac:dyDescent="0.25">
      <c r="B17" s="459">
        <v>3</v>
      </c>
      <c r="D17" s="456"/>
      <c r="E17" s="456" t="s">
        <v>299</v>
      </c>
      <c r="F17" s="458" t="str">
        <f t="shared" si="0"/>
        <v>Grenzübergangspreise der Einfuhr von Rohöl nach Ursprungsländern</v>
      </c>
      <c r="G17" s="456"/>
      <c r="H17" s="456"/>
      <c r="I17" s="456"/>
      <c r="J17" s="456"/>
      <c r="K17" s="460"/>
      <c r="L17" s="460"/>
      <c r="M17" s="460"/>
      <c r="N17" s="460"/>
    </row>
    <row r="18" spans="2:14" ht="15" customHeight="1" x14ac:dyDescent="0.25">
      <c r="B18" s="459">
        <v>4</v>
      </c>
      <c r="D18" s="456"/>
      <c r="E18" s="456" t="s">
        <v>300</v>
      </c>
      <c r="F18" s="458" t="str">
        <f t="shared" si="0"/>
        <v>Verarbeitung von Rohöl und anderen Wiedereinsatzstoffen in Raffinerien</v>
      </c>
      <c r="G18" s="456"/>
      <c r="H18" s="456"/>
      <c r="I18" s="456"/>
      <c r="J18" s="456"/>
      <c r="K18" s="460"/>
      <c r="L18" s="460"/>
      <c r="M18" s="460"/>
      <c r="N18" s="460"/>
    </row>
    <row r="19" spans="2:14" ht="15" customHeight="1" x14ac:dyDescent="0.25">
      <c r="B19" s="459">
        <v>5</v>
      </c>
      <c r="D19" s="456"/>
      <c r="E19" s="456" t="s">
        <v>301</v>
      </c>
      <c r="F19" s="458" t="str">
        <f t="shared" si="0"/>
        <v>Gesamtaufkommen von Mineralölprodukten</v>
      </c>
      <c r="G19" s="456"/>
      <c r="H19" s="456"/>
      <c r="I19" s="456"/>
      <c r="J19" s="456"/>
      <c r="K19" s="460"/>
      <c r="L19" s="460"/>
      <c r="M19" s="460"/>
      <c r="N19" s="460"/>
    </row>
    <row r="20" spans="2:14" ht="15" customHeight="1" x14ac:dyDescent="0.25">
      <c r="B20" s="459">
        <v>6</v>
      </c>
      <c r="D20" s="456"/>
      <c r="E20" s="456" t="s">
        <v>307</v>
      </c>
      <c r="F20" s="458" t="str">
        <f t="shared" si="0"/>
        <v>Entwicklung der Bruttoraffinerieerzeugung</v>
      </c>
      <c r="G20" s="456"/>
      <c r="H20" s="456"/>
      <c r="I20" s="456"/>
      <c r="J20" s="456"/>
      <c r="K20" s="460"/>
      <c r="L20" s="460"/>
      <c r="M20" s="460"/>
      <c r="N20" s="460"/>
    </row>
    <row r="21" spans="2:14" ht="15" customHeight="1" x14ac:dyDescent="0.25">
      <c r="B21" s="459">
        <v>7</v>
      </c>
      <c r="D21" s="456"/>
      <c r="E21" s="456" t="s">
        <v>308</v>
      </c>
      <c r="F21" s="458" t="str">
        <f t="shared" si="0"/>
        <v>Entwicklung der Einfuhr</v>
      </c>
      <c r="G21" s="456"/>
      <c r="H21" s="456"/>
      <c r="I21" s="456"/>
      <c r="J21" s="456"/>
      <c r="K21" s="460"/>
      <c r="L21" s="460"/>
      <c r="M21" s="460"/>
      <c r="N21" s="460"/>
    </row>
    <row r="22" spans="2:14" ht="15" customHeight="1" x14ac:dyDescent="0.25">
      <c r="B22" s="459">
        <v>8</v>
      </c>
      <c r="D22" s="456"/>
      <c r="E22" s="456" t="s">
        <v>309</v>
      </c>
      <c r="F22" s="458" t="str">
        <f t="shared" si="0"/>
        <v>Entwicklung der Abgänge zum Wiedereinsatz</v>
      </c>
      <c r="G22" s="456"/>
      <c r="H22" s="456"/>
      <c r="I22" s="456"/>
      <c r="J22" s="456"/>
      <c r="K22" s="460"/>
      <c r="L22" s="460"/>
      <c r="M22" s="460"/>
      <c r="N22" s="460"/>
    </row>
    <row r="23" spans="2:14" ht="15" customHeight="1" x14ac:dyDescent="0.25">
      <c r="B23" s="459">
        <v>9</v>
      </c>
      <c r="D23" s="456"/>
      <c r="E23" s="456" t="s">
        <v>310</v>
      </c>
      <c r="F23" s="458" t="str">
        <f t="shared" si="0"/>
        <v>Gesamtaufkommen von Mineralölprodukten (Jahr)</v>
      </c>
      <c r="G23" s="456"/>
      <c r="H23" s="456"/>
      <c r="I23" s="456"/>
      <c r="J23" s="456"/>
      <c r="K23" s="460"/>
      <c r="L23" s="460"/>
      <c r="M23" s="460"/>
      <c r="N23" s="460"/>
    </row>
    <row r="24" spans="2:14" ht="15" customHeight="1" x14ac:dyDescent="0.25">
      <c r="B24" s="459">
        <v>10</v>
      </c>
      <c r="D24" s="456"/>
      <c r="E24" s="456" t="s">
        <v>302</v>
      </c>
      <c r="F24" s="458" t="str">
        <f t="shared" si="0"/>
        <v>Abgänge und Inlandsablieferungen von Mineralölprodukten</v>
      </c>
      <c r="G24" s="456"/>
      <c r="H24" s="456"/>
      <c r="I24" s="456"/>
      <c r="J24" s="456"/>
      <c r="K24" s="460"/>
      <c r="L24" s="460"/>
      <c r="M24" s="460"/>
      <c r="N24" s="460"/>
    </row>
    <row r="25" spans="2:14" ht="15" customHeight="1" x14ac:dyDescent="0.25">
      <c r="B25" s="459">
        <v>11</v>
      </c>
      <c r="D25" s="456"/>
      <c r="E25" s="456" t="s">
        <v>311</v>
      </c>
      <c r="F25" s="458" t="str">
        <f t="shared" si="0"/>
        <v>Entwicklung der Ausfuhr</v>
      </c>
      <c r="G25" s="456"/>
      <c r="H25" s="456"/>
      <c r="I25" s="456"/>
      <c r="J25" s="456"/>
      <c r="K25" s="460"/>
      <c r="L25" s="460"/>
      <c r="M25" s="460"/>
      <c r="N25" s="460"/>
    </row>
    <row r="26" spans="2:14" ht="15" customHeight="1" x14ac:dyDescent="0.25">
      <c r="B26" s="459">
        <v>12</v>
      </c>
      <c r="D26" s="456"/>
      <c r="E26" s="456" t="s">
        <v>312</v>
      </c>
      <c r="F26" s="458" t="str">
        <f t="shared" si="0"/>
        <v>Entwicklung der Bunkerungen für die internationale Schiffahrt</v>
      </c>
      <c r="G26" s="456"/>
      <c r="H26" s="456"/>
      <c r="I26" s="456"/>
      <c r="J26" s="456"/>
      <c r="K26" s="460"/>
      <c r="L26" s="460"/>
      <c r="M26" s="460"/>
      <c r="N26" s="460"/>
    </row>
    <row r="27" spans="2:14" ht="15" customHeight="1" x14ac:dyDescent="0.25">
      <c r="B27" s="459">
        <v>13</v>
      </c>
      <c r="D27" s="456"/>
      <c r="E27" s="456" t="s">
        <v>313</v>
      </c>
      <c r="F27" s="458" t="str">
        <f t="shared" si="0"/>
        <v>Entwicklung der Inlandsablieferungen</v>
      </c>
      <c r="G27" s="456"/>
      <c r="H27" s="456"/>
      <c r="I27" s="456"/>
      <c r="J27" s="456"/>
      <c r="K27" s="460"/>
      <c r="L27" s="460"/>
      <c r="M27" s="460"/>
      <c r="N27" s="460"/>
    </row>
    <row r="28" spans="2:14" ht="15" customHeight="1" x14ac:dyDescent="0.25">
      <c r="B28" s="459">
        <v>14</v>
      </c>
      <c r="D28" s="456"/>
      <c r="E28" s="456" t="s">
        <v>314</v>
      </c>
      <c r="F28" s="458" t="str">
        <f t="shared" si="0"/>
        <v>Abgänge und Inlandsablieferungen von Mineralölprodukten</v>
      </c>
      <c r="G28" s="456"/>
      <c r="H28" s="456"/>
      <c r="I28" s="456"/>
      <c r="J28" s="456"/>
      <c r="K28" s="460"/>
      <c r="L28" s="460"/>
      <c r="M28" s="460"/>
      <c r="N28" s="460"/>
    </row>
    <row r="29" spans="2:14" ht="15" customHeight="1" x14ac:dyDescent="0.25">
      <c r="B29" s="459">
        <v>15</v>
      </c>
      <c r="D29" s="456"/>
      <c r="E29" s="456" t="s">
        <v>303</v>
      </c>
      <c r="F29" s="458" t="str">
        <f t="shared" si="0"/>
        <v>Inlandsablieferungen nach ausgewählten Verwendungssektoren</v>
      </c>
      <c r="G29" s="456"/>
      <c r="H29" s="456"/>
      <c r="I29" s="456"/>
      <c r="J29" s="456"/>
      <c r="K29" s="460"/>
      <c r="L29" s="460"/>
      <c r="M29" s="460"/>
      <c r="N29" s="460"/>
    </row>
    <row r="30" spans="2:14" ht="15" customHeight="1" x14ac:dyDescent="0.25">
      <c r="B30" s="459">
        <v>16</v>
      </c>
      <c r="D30" s="456"/>
      <c r="E30" s="456" t="s">
        <v>315</v>
      </c>
      <c r="F30" s="458" t="str">
        <f t="shared" si="0"/>
        <v>Inlandsablieferungen nach ausgewählten Verwendungssektoren (Jahr)</v>
      </c>
      <c r="G30" s="456"/>
      <c r="H30" s="456"/>
      <c r="I30" s="456"/>
      <c r="J30" s="456"/>
      <c r="K30" s="460"/>
      <c r="L30" s="460"/>
      <c r="M30" s="460"/>
      <c r="N30" s="460"/>
    </row>
    <row r="31" spans="2:14" ht="15" customHeight="1" x14ac:dyDescent="0.25">
      <c r="B31" s="459">
        <v>17</v>
      </c>
      <c r="D31" s="456"/>
      <c r="E31" s="456" t="s">
        <v>304</v>
      </c>
      <c r="F31" s="458" t="str">
        <f t="shared" si="0"/>
        <v>Eigentumsendbestand im In- und Ausland</v>
      </c>
      <c r="G31" s="456"/>
      <c r="H31" s="456"/>
      <c r="I31" s="456"/>
      <c r="J31" s="456"/>
      <c r="K31" s="460"/>
      <c r="L31" s="460"/>
      <c r="M31" s="460"/>
      <c r="N31" s="460"/>
    </row>
    <row r="32" spans="2:14" ht="15" customHeight="1" x14ac:dyDescent="0.25">
      <c r="B32" s="459">
        <v>18</v>
      </c>
      <c r="D32" s="456"/>
      <c r="E32" s="456" t="s">
        <v>305</v>
      </c>
      <c r="F32" s="458" t="str">
        <f t="shared" si="0"/>
        <v>Beimischung von Biozusatzstoffen in Mineralölprodukten im Inland</v>
      </c>
      <c r="G32" s="456"/>
      <c r="H32" s="456"/>
      <c r="I32" s="456"/>
      <c r="J32" s="456"/>
      <c r="K32" s="460"/>
      <c r="L32" s="460"/>
      <c r="M32" s="460"/>
      <c r="N32" s="460"/>
    </row>
    <row r="33" spans="2:14" ht="15" customHeight="1" x14ac:dyDescent="0.25">
      <c r="B33" s="459">
        <v>19</v>
      </c>
      <c r="D33" s="456"/>
      <c r="E33" s="456" t="s">
        <v>306</v>
      </c>
      <c r="F33" s="458" t="str">
        <f t="shared" si="0"/>
        <v>Raffinerieerzeugung, Einfuhr, Ausfuhr und Inlandsablieferungen von Schmierstoffen</v>
      </c>
      <c r="G33" s="456"/>
      <c r="H33" s="456"/>
      <c r="I33" s="456"/>
      <c r="J33" s="456"/>
      <c r="K33" s="460"/>
      <c r="L33" s="460"/>
      <c r="M33" s="460"/>
      <c r="N33" s="460"/>
    </row>
    <row r="34" spans="2:14" ht="15" customHeight="1" x14ac:dyDescent="0.25">
      <c r="B34" s="459">
        <v>20</v>
      </c>
      <c r="D34" s="456"/>
      <c r="E34" s="456" t="s">
        <v>316</v>
      </c>
      <c r="F34" s="458" t="str">
        <f t="shared" si="0"/>
        <v>Entwicklung der Inlandsablieferungen von Schmierstoffen</v>
      </c>
      <c r="G34" s="456"/>
      <c r="H34" s="456"/>
      <c r="I34" s="456"/>
      <c r="J34" s="456"/>
      <c r="K34" s="460"/>
      <c r="L34" s="460"/>
      <c r="M34" s="460"/>
      <c r="N34" s="460"/>
    </row>
    <row r="35" spans="2:14" ht="15" customHeight="1" x14ac:dyDescent="0.25">
      <c r="B35" s="459">
        <v>21</v>
      </c>
      <c r="D35" s="456"/>
      <c r="E35" s="456" t="s">
        <v>317</v>
      </c>
      <c r="F35" s="458" t="str">
        <f t="shared" si="0"/>
        <v>Raffinerieerzeugung, Einfuhr, Ausfuhr und Inlandsablieferungen von Schmierstoffen (Jahr)</v>
      </c>
      <c r="G35" s="456"/>
      <c r="H35" s="456"/>
      <c r="I35" s="456"/>
      <c r="J35" s="456"/>
      <c r="K35" s="460"/>
      <c r="L35" s="460"/>
      <c r="M35" s="460"/>
      <c r="N35" s="460"/>
    </row>
    <row r="36" spans="2:14" x14ac:dyDescent="0.25">
      <c r="D36" s="456"/>
      <c r="E36" s="456"/>
      <c r="F36" s="456"/>
      <c r="G36" s="456"/>
      <c r="H36" s="456"/>
      <c r="I36" s="456"/>
      <c r="J36" s="456"/>
      <c r="K36" s="460"/>
      <c r="L36" s="460"/>
      <c r="M36" s="460"/>
      <c r="N36" s="460"/>
    </row>
    <row r="37" spans="2:14" x14ac:dyDescent="0.25">
      <c r="D37" s="456"/>
      <c r="E37" s="456"/>
      <c r="F37" s="456"/>
      <c r="G37" s="456"/>
      <c r="H37" s="456"/>
      <c r="I37" s="456"/>
      <c r="J37" s="456"/>
      <c r="K37" s="460"/>
      <c r="L37" s="460"/>
      <c r="M37" s="460"/>
      <c r="N37" s="460"/>
    </row>
    <row r="38" spans="2:14" x14ac:dyDescent="0.25">
      <c r="D38" s="456"/>
      <c r="E38" s="456"/>
      <c r="F38" s="456"/>
      <c r="G38" s="456"/>
      <c r="H38" s="456"/>
      <c r="I38" s="456"/>
      <c r="J38" s="456"/>
      <c r="K38" s="460"/>
      <c r="L38" s="460"/>
      <c r="M38" s="460"/>
      <c r="N38" s="460"/>
    </row>
    <row r="39" spans="2:14" x14ac:dyDescent="0.25">
      <c r="D39" s="460"/>
      <c r="E39" s="460"/>
      <c r="F39" s="460"/>
      <c r="G39" s="460"/>
      <c r="H39" s="460"/>
      <c r="I39" s="460"/>
      <c r="J39" s="460"/>
      <c r="K39" s="460"/>
      <c r="L39" s="460"/>
      <c r="M39" s="460"/>
      <c r="N39" s="460"/>
    </row>
    <row r="40" spans="2:14" x14ac:dyDescent="0.25">
      <c r="D40" s="460"/>
      <c r="E40" s="460"/>
      <c r="F40" s="460"/>
      <c r="G40" s="460"/>
      <c r="H40" s="460"/>
      <c r="I40" s="460"/>
      <c r="J40" s="460"/>
      <c r="K40" s="460"/>
      <c r="L40" s="460"/>
      <c r="M40" s="460"/>
      <c r="N40" s="460"/>
    </row>
    <row r="41" spans="2:14" x14ac:dyDescent="0.25">
      <c r="D41" s="460"/>
      <c r="E41" s="460"/>
      <c r="F41" s="460"/>
      <c r="G41" s="460"/>
      <c r="H41" s="460"/>
      <c r="I41" s="460"/>
      <c r="J41" s="460"/>
      <c r="K41" s="460"/>
      <c r="L41" s="460"/>
      <c r="M41" s="460"/>
      <c r="N41" s="460"/>
    </row>
    <row r="42" spans="2:14" x14ac:dyDescent="0.25">
      <c r="D42" s="460"/>
      <c r="E42" s="460"/>
      <c r="F42" s="460"/>
      <c r="G42" s="460"/>
      <c r="H42" s="460"/>
      <c r="I42" s="460"/>
      <c r="J42" s="460"/>
      <c r="K42" s="460"/>
      <c r="L42" s="460"/>
      <c r="M42" s="460"/>
      <c r="N42" s="460"/>
    </row>
    <row r="43" spans="2:14" x14ac:dyDescent="0.25">
      <c r="D43" s="460"/>
      <c r="E43" s="460"/>
      <c r="F43" s="460"/>
      <c r="G43" s="460"/>
      <c r="H43" s="460"/>
      <c r="I43" s="460"/>
      <c r="J43" s="460"/>
      <c r="K43" s="460"/>
      <c r="L43" s="460"/>
      <c r="M43" s="460"/>
      <c r="N43" s="460"/>
    </row>
    <row r="44" spans="2:14" x14ac:dyDescent="0.25">
      <c r="D44" s="460"/>
      <c r="E44" s="460"/>
      <c r="F44" s="460"/>
      <c r="G44" s="460"/>
      <c r="H44" s="460"/>
      <c r="I44" s="460"/>
      <c r="J44" s="460"/>
      <c r="K44" s="460"/>
      <c r="L44" s="460"/>
      <c r="M44" s="460"/>
      <c r="N44" s="460"/>
    </row>
    <row r="45" spans="2:14" x14ac:dyDescent="0.25">
      <c r="D45" s="460"/>
      <c r="E45" s="460"/>
      <c r="F45" s="460"/>
      <c r="G45" s="460"/>
      <c r="H45" s="460"/>
      <c r="I45" s="460"/>
      <c r="J45" s="460"/>
      <c r="K45" s="460"/>
      <c r="L45" s="460"/>
      <c r="M45" s="460"/>
      <c r="N45" s="460"/>
    </row>
    <row r="46" spans="2:14" x14ac:dyDescent="0.25"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</row>
    <row r="47" spans="2:14" x14ac:dyDescent="0.25">
      <c r="D47" s="460"/>
      <c r="E47" s="460"/>
      <c r="F47" s="460"/>
      <c r="G47" s="460"/>
      <c r="H47" s="460"/>
      <c r="I47" s="460"/>
      <c r="J47" s="460"/>
      <c r="K47" s="460"/>
      <c r="L47" s="460"/>
      <c r="M47" s="460"/>
      <c r="N47" s="460"/>
    </row>
    <row r="48" spans="2:14" x14ac:dyDescent="0.25"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</row>
    <row r="49" spans="4:14" x14ac:dyDescent="0.25">
      <c r="D49" s="460"/>
      <c r="E49" s="460"/>
      <c r="F49" s="460"/>
      <c r="G49" s="460"/>
      <c r="H49" s="460"/>
      <c r="I49" s="460"/>
      <c r="J49" s="460"/>
      <c r="K49" s="460"/>
      <c r="L49" s="460"/>
      <c r="M49" s="460"/>
      <c r="N49" s="460"/>
    </row>
    <row r="50" spans="4:14" x14ac:dyDescent="0.25"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</row>
    <row r="51" spans="4:14" x14ac:dyDescent="0.25"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</row>
  </sheetData>
  <hyperlinks>
    <hyperlink ref="F15" location="'Tab 1'!K1" display="'Tab 1'!K1" xr:uid="{00000000-0004-0000-0100-000000000000}"/>
    <hyperlink ref="F16" location="'Tab 2'!K1" display="'Tab 2'!K1" xr:uid="{00000000-0004-0000-0100-000001000000}"/>
    <hyperlink ref="F17" location="'Tab 3'!K1" display="'Tab 3'!K1" xr:uid="{00000000-0004-0000-0100-000002000000}"/>
    <hyperlink ref="F18" location="'Tab 4'!K1" display="'Tab 4'!K1" xr:uid="{00000000-0004-0000-0100-000003000000}"/>
    <hyperlink ref="F19" location="'Tab 5'!M1" display="'Tab 5'!M1" xr:uid="{00000000-0004-0000-0100-000004000000}"/>
    <hyperlink ref="F20" location="'Tab 5a'!J1" display="'Tab 5a'!J1" xr:uid="{00000000-0004-0000-0100-000005000000}"/>
    <hyperlink ref="F21" location="'Tab 5b'!J1" display="'Tab 5b'!J1" xr:uid="{00000000-0004-0000-0100-000006000000}"/>
    <hyperlink ref="F22" location="'Tab 5c'!J1" display="'Tab 5c'!J1" xr:uid="{00000000-0004-0000-0100-000007000000}"/>
    <hyperlink ref="F23" location="'Tab 5j'!M1" display="'Tab 5j'!M1" xr:uid="{00000000-0004-0000-0100-000008000000}"/>
    <hyperlink ref="F24" location="'Tab 6'!M1" display="'Tab 6'!M1" xr:uid="{00000000-0004-0000-0100-000009000000}"/>
    <hyperlink ref="F25" location="'Tab 6a'!J1" display="'Tab 6a'!J1" xr:uid="{00000000-0004-0000-0100-00000A000000}"/>
    <hyperlink ref="F26" location="'Tab 6b'!J1" display="'Tab 6b'!J1" xr:uid="{00000000-0004-0000-0100-00000B000000}"/>
    <hyperlink ref="F27" location="'Tab 6c'!L1" display="'Tab 6c'!L1" xr:uid="{00000000-0004-0000-0100-00000C000000}"/>
    <hyperlink ref="F28" location="'Tab 6j'!M1" display="'Tab 6j'!M1" xr:uid="{00000000-0004-0000-0100-00000D000000}"/>
    <hyperlink ref="F29" location="'Tab 7'!J1" display="'Tab 7'!J1" xr:uid="{00000000-0004-0000-0100-00000E000000}"/>
    <hyperlink ref="F30" location="'Tab 7j'!J1" display="'Tab 7j'!J1" xr:uid="{00000000-0004-0000-0100-00000F000000}"/>
    <hyperlink ref="F31" location="'Tab 8'!I1" display="'Tab 8'!I1" xr:uid="{00000000-0004-0000-0100-000010000000}"/>
    <hyperlink ref="F32" location="'Tab 9'!I1" display="'Tab 9'!I1" xr:uid="{00000000-0004-0000-0100-000011000000}"/>
    <hyperlink ref="F33" location="'Tab 10'!H1" display="'Tab 10'!H1" xr:uid="{00000000-0004-0000-0100-000012000000}"/>
    <hyperlink ref="F34" location="'Tab 10a'!J1" display="'Tab 10a'!J1" xr:uid="{00000000-0004-0000-0100-000013000000}"/>
    <hyperlink ref="F35" location="'Tab 10j'!H1" display="'Tab 10j'!H1" xr:uid="{00000000-0004-0000-0100-000014000000}"/>
  </hyperlink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Header>&amp;R20.9.2023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9">
    <pageSetUpPr fitToPage="1"/>
  </sheetPr>
  <dimension ref="A1:K21"/>
  <sheetViews>
    <sheetView showGridLines="0" showRowColHeaders="0" zoomScale="85" workbookViewId="0">
      <selection activeCell="I1" sqref="I1"/>
    </sheetView>
  </sheetViews>
  <sheetFormatPr baseColWidth="10" defaultColWidth="0" defaultRowHeight="12.6" zeroHeight="1" x14ac:dyDescent="0.25"/>
  <cols>
    <col min="1" max="1" width="3.6640625" style="9" customWidth="1"/>
    <col min="2" max="2" width="41.6640625" style="9" customWidth="1"/>
    <col min="3" max="3" width="3.33203125" style="9" customWidth="1"/>
    <col min="4" max="5" width="16.6640625" style="9" customWidth="1"/>
    <col min="6" max="6" width="14.6640625" style="9" customWidth="1"/>
    <col min="7" max="8" width="16.6640625" style="9" customWidth="1"/>
    <col min="9" max="9" width="14.6640625" style="9" customWidth="1"/>
    <col min="10" max="11" width="9.109375" style="9" customWidth="1"/>
    <col min="12" max="16384" width="0" style="9" hidden="1"/>
  </cols>
  <sheetData>
    <row r="1" spans="1:11" ht="15" customHeight="1" x14ac:dyDescent="0.3">
      <c r="A1" s="422"/>
      <c r="B1" s="422" t="s">
        <v>369</v>
      </c>
      <c r="C1" s="423"/>
      <c r="D1" s="423"/>
      <c r="E1" s="423"/>
      <c r="F1" s="423"/>
      <c r="G1" s="423"/>
      <c r="H1" s="423"/>
      <c r="I1" s="454" t="str">
        <f>INDEX(rP1.Inhalte,22,1)</f>
        <v>zurück zum Inhaltsverzeichnis</v>
      </c>
      <c r="J1" s="383"/>
      <c r="K1"/>
    </row>
    <row r="2" spans="1:11" ht="15" customHeight="1" x14ac:dyDescent="0.3">
      <c r="A2" s="382"/>
      <c r="B2" s="382"/>
      <c r="C2" s="382"/>
      <c r="D2" s="382"/>
      <c r="E2" s="382"/>
      <c r="F2" s="382"/>
      <c r="G2" s="382"/>
      <c r="H2" s="382"/>
      <c r="I2" s="382"/>
      <c r="J2" s="382"/>
    </row>
    <row r="3" spans="1:11" ht="15" customHeight="1" x14ac:dyDescent="0.3">
      <c r="A3" s="382" t="s">
        <v>359</v>
      </c>
      <c r="B3" s="382"/>
      <c r="C3" s="382"/>
      <c r="D3" s="382"/>
      <c r="E3" s="382"/>
      <c r="F3" s="382"/>
      <c r="G3" s="382"/>
      <c r="H3" s="383"/>
      <c r="I3" s="384" t="s">
        <v>72</v>
      </c>
      <c r="J3" s="382"/>
    </row>
    <row r="4" spans="1:11" ht="12" customHeight="1" x14ac:dyDescent="0.3">
      <c r="A4" s="385"/>
      <c r="B4" s="385"/>
      <c r="C4" s="385"/>
      <c r="D4" s="386"/>
      <c r="E4" s="386"/>
      <c r="F4" s="386"/>
      <c r="G4" s="386"/>
      <c r="H4" s="385"/>
      <c r="I4" s="385"/>
      <c r="J4" s="382"/>
    </row>
    <row r="5" spans="1:11" ht="15.9" customHeight="1" x14ac:dyDescent="0.3">
      <c r="A5" s="387"/>
      <c r="B5" s="388"/>
      <c r="C5" s="389"/>
      <c r="D5" s="390" t="s">
        <v>0</v>
      </c>
      <c r="E5" s="391" t="s">
        <v>0</v>
      </c>
      <c r="F5" s="392" t="s">
        <v>0</v>
      </c>
      <c r="G5" s="393" t="s">
        <v>8</v>
      </c>
      <c r="H5" s="394"/>
      <c r="I5" s="395"/>
      <c r="J5" s="382"/>
    </row>
    <row r="6" spans="1:11" ht="15.9" customHeight="1" x14ac:dyDescent="0.3">
      <c r="A6" s="396"/>
      <c r="B6" s="382" t="s">
        <v>9</v>
      </c>
      <c r="C6" s="397" t="s">
        <v>0</v>
      </c>
      <c r="D6" s="398" t="s">
        <v>163</v>
      </c>
      <c r="E6" s="399" t="s">
        <v>10</v>
      </c>
      <c r="F6" s="400" t="s">
        <v>11</v>
      </c>
      <c r="G6" s="401" t="s">
        <v>12</v>
      </c>
      <c r="H6" s="399" t="s">
        <v>12</v>
      </c>
      <c r="I6" s="399" t="s">
        <v>11</v>
      </c>
      <c r="J6" s="382"/>
    </row>
    <row r="7" spans="1:11" ht="15.9" customHeight="1" x14ac:dyDescent="0.3">
      <c r="A7" s="396"/>
      <c r="B7" s="382"/>
      <c r="C7" s="397"/>
      <c r="D7" s="402" t="s">
        <v>0</v>
      </c>
      <c r="E7" s="399" t="s">
        <v>13</v>
      </c>
      <c r="F7" s="400" t="s">
        <v>164</v>
      </c>
      <c r="G7" s="398" t="s">
        <v>15</v>
      </c>
      <c r="H7" s="399" t="s">
        <v>15</v>
      </c>
      <c r="I7" s="399" t="s">
        <v>130</v>
      </c>
      <c r="J7" s="382"/>
    </row>
    <row r="8" spans="1:11" ht="15.9" customHeight="1" x14ac:dyDescent="0.3">
      <c r="A8" s="396"/>
      <c r="B8" s="382"/>
      <c r="C8" s="397"/>
      <c r="D8" s="403" t="s">
        <v>0</v>
      </c>
      <c r="E8" s="399"/>
      <c r="F8" s="400" t="s">
        <v>18</v>
      </c>
      <c r="G8" s="403" t="s">
        <v>0</v>
      </c>
      <c r="H8" s="399" t="s">
        <v>13</v>
      </c>
      <c r="I8" s="399" t="s">
        <v>18</v>
      </c>
      <c r="J8" s="382"/>
    </row>
    <row r="9" spans="1:11" ht="15.9" customHeight="1" x14ac:dyDescent="0.3">
      <c r="A9" s="404" t="s">
        <v>356</v>
      </c>
      <c r="B9" s="405"/>
      <c r="C9" s="406"/>
      <c r="D9" s="407" t="s">
        <v>100</v>
      </c>
      <c r="E9" s="408" t="s">
        <v>20</v>
      </c>
      <c r="F9" s="409" t="s">
        <v>21</v>
      </c>
      <c r="G9" s="410" t="s">
        <v>54</v>
      </c>
      <c r="H9" s="408" t="s">
        <v>23</v>
      </c>
      <c r="I9" s="408" t="s">
        <v>24</v>
      </c>
      <c r="J9" s="382"/>
    </row>
    <row r="10" spans="1:11" ht="18" hidden="1" customHeight="1" x14ac:dyDescent="0.3">
      <c r="A10" s="387" t="s">
        <v>277</v>
      </c>
      <c r="B10" s="388"/>
      <c r="C10" s="411">
        <v>1</v>
      </c>
      <c r="D10" s="434"/>
      <c r="E10" s="435"/>
      <c r="F10" s="440" t="str">
        <f t="shared" ref="F10:F15" si="0">IF(AND(E10&gt; 0,D10&gt;0,D10&lt;=E10*6),D10/E10*100-100,"-")</f>
        <v>-</v>
      </c>
      <c r="G10" s="439"/>
      <c r="H10" s="435"/>
      <c r="I10" s="440" t="str">
        <f t="shared" ref="I10:I15" si="1">IF(AND(H10&gt; 0,G10&gt;0,G10&lt;=H10*6),G10/H10*100-100,"-")</f>
        <v>-</v>
      </c>
      <c r="J10" s="382"/>
    </row>
    <row r="11" spans="1:11" ht="18" customHeight="1" x14ac:dyDescent="0.3">
      <c r="A11" s="412"/>
      <c r="B11" s="413" t="s">
        <v>357</v>
      </c>
      <c r="C11" s="414">
        <v>1</v>
      </c>
      <c r="D11" s="436">
        <v>13186.79</v>
      </c>
      <c r="E11" s="437">
        <v>10608.37</v>
      </c>
      <c r="F11" s="440">
        <f t="shared" si="0"/>
        <v>24.305524788445339</v>
      </c>
      <c r="G11" s="438">
        <v>77502.06</v>
      </c>
      <c r="H11" s="437">
        <v>76994.460000000006</v>
      </c>
      <c r="I11" s="440">
        <f t="shared" si="1"/>
        <v>0.65926821228434562</v>
      </c>
      <c r="J11" s="382"/>
    </row>
    <row r="12" spans="1:11" ht="18" customHeight="1" x14ac:dyDescent="0.3">
      <c r="A12" s="415"/>
      <c r="B12" s="416" t="s">
        <v>358</v>
      </c>
      <c r="C12" s="411">
        <v>2</v>
      </c>
      <c r="D12" s="436">
        <v>98474</v>
      </c>
      <c r="E12" s="437">
        <v>93723</v>
      </c>
      <c r="F12" s="440">
        <f t="shared" si="0"/>
        <v>5.0691932609924919</v>
      </c>
      <c r="G12" s="438">
        <v>618347</v>
      </c>
      <c r="H12" s="437">
        <v>602919</v>
      </c>
      <c r="I12" s="440">
        <f t="shared" si="1"/>
        <v>2.5588843609174745</v>
      </c>
      <c r="J12" s="382"/>
    </row>
    <row r="13" spans="1:11" ht="18" hidden="1" customHeight="1" x14ac:dyDescent="0.3">
      <c r="A13" s="387" t="s">
        <v>107</v>
      </c>
      <c r="B13" s="417"/>
      <c r="C13" s="391">
        <v>4</v>
      </c>
      <c r="D13" s="438"/>
      <c r="E13" s="437"/>
      <c r="F13" s="440" t="str">
        <f t="shared" si="0"/>
        <v>-</v>
      </c>
      <c r="G13" s="439"/>
      <c r="H13" s="435"/>
      <c r="I13" s="440" t="str">
        <f t="shared" si="1"/>
        <v>-</v>
      </c>
      <c r="J13" s="382"/>
    </row>
    <row r="14" spans="1:11" ht="18" customHeight="1" x14ac:dyDescent="0.3">
      <c r="A14" s="415" t="s">
        <v>360</v>
      </c>
      <c r="B14" s="416"/>
      <c r="C14" s="411">
        <v>3</v>
      </c>
      <c r="D14" s="436">
        <v>227663</v>
      </c>
      <c r="E14" s="437">
        <v>205954</v>
      </c>
      <c r="F14" s="440">
        <f t="shared" si="0"/>
        <v>10.54070326383561</v>
      </c>
      <c r="G14" s="438">
        <v>1495718</v>
      </c>
      <c r="H14" s="437">
        <v>1466935</v>
      </c>
      <c r="I14" s="440">
        <f t="shared" si="1"/>
        <v>1.9621182942666167</v>
      </c>
      <c r="J14" s="382"/>
    </row>
    <row r="15" spans="1:11" ht="18" hidden="1" customHeight="1" x14ac:dyDescent="0.3">
      <c r="A15" s="420"/>
      <c r="B15" s="419" t="s">
        <v>281</v>
      </c>
      <c r="C15" s="411">
        <v>17</v>
      </c>
      <c r="D15" s="425" t="e">
        <f>#REF!+#REF!</f>
        <v>#REF!</v>
      </c>
      <c r="E15" s="418" t="e">
        <f>#REF!+#REF!</f>
        <v>#REF!</v>
      </c>
      <c r="F15" s="440" t="e">
        <f t="shared" si="0"/>
        <v>#REF!</v>
      </c>
      <c r="G15" s="426" t="e">
        <f>#REF!+#REF!</f>
        <v>#REF!</v>
      </c>
      <c r="H15" s="418" t="e">
        <f>#REF!+#REF!</f>
        <v>#REF!</v>
      </c>
      <c r="I15" s="440" t="e">
        <f t="shared" si="1"/>
        <v>#REF!</v>
      </c>
      <c r="J15" s="382"/>
    </row>
    <row r="16" spans="1:11" ht="19.95" customHeight="1" x14ac:dyDescent="0.3">
      <c r="A16" s="487" t="s">
        <v>292</v>
      </c>
      <c r="B16" s="488"/>
      <c r="C16" s="488"/>
      <c r="D16" s="488"/>
      <c r="E16" s="488"/>
      <c r="F16" s="488"/>
      <c r="G16" s="488"/>
      <c r="H16" s="488"/>
      <c r="I16" s="488"/>
      <c r="J16" s="382"/>
    </row>
    <row r="17" spans="1:10" s="10" customFormat="1" ht="11.25" customHeight="1" x14ac:dyDescent="0.25">
      <c r="A17" s="419"/>
      <c r="B17" s="419"/>
      <c r="C17" s="419"/>
      <c r="D17" s="419"/>
      <c r="E17" s="419"/>
      <c r="F17" s="419"/>
      <c r="G17" s="419"/>
      <c r="H17" s="421"/>
      <c r="I17" s="419"/>
      <c r="J17" s="419"/>
    </row>
    <row r="18" spans="1:10" s="10" customFormat="1" x14ac:dyDescent="0.25">
      <c r="A18" s="464"/>
      <c r="B18" s="419"/>
      <c r="C18" s="419"/>
      <c r="G18" s="419"/>
      <c r="H18" s="419"/>
      <c r="I18" s="419"/>
      <c r="J18" s="419"/>
    </row>
    <row r="19" spans="1:10" ht="15.9" customHeight="1" x14ac:dyDescent="0.3">
      <c r="A19" s="382"/>
      <c r="B19" s="382"/>
      <c r="C19" s="382"/>
      <c r="D19" s="382"/>
      <c r="E19" s="424"/>
      <c r="F19" s="382"/>
      <c r="G19" s="382"/>
      <c r="H19" s="382"/>
      <c r="I19" s="382"/>
      <c r="J19" s="382"/>
    </row>
    <row r="20" spans="1:10" x14ac:dyDescent="0.25"/>
    <row r="21" spans="1:10" x14ac:dyDescent="0.25"/>
  </sheetData>
  <mergeCells count="1">
    <mergeCell ref="A16:I16"/>
  </mergeCells>
  <phoneticPr fontId="0" type="noConversion"/>
  <hyperlinks>
    <hyperlink ref="I1" location="Inhalt!F32" display="Inhalt!F32" xr:uid="{00000000-0004-0000-1300-000000000000}"/>
  </hyperlinks>
  <printOptions horizontalCentered="1"/>
  <pageMargins left="0.19685039370078741" right="0.19685039370078741" top="0.9055118110236221" bottom="0" header="0.51181102362204722" footer="0.51181102362204722"/>
  <pageSetup paperSize="9" orientation="landscape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/>
  <dimension ref="B1:H32"/>
  <sheetViews>
    <sheetView showRowColHeaders="0" zoomScale="90" workbookViewId="0">
      <selection activeCell="D23" sqref="D23"/>
    </sheetView>
  </sheetViews>
  <sheetFormatPr baseColWidth="10" defaultColWidth="0" defaultRowHeight="12.6" zeroHeight="1" x14ac:dyDescent="0.25"/>
  <cols>
    <col min="1" max="1" width="2.6640625" style="9" customWidth="1"/>
    <col min="2" max="2" width="3.5546875" style="9" customWidth="1"/>
    <col min="3" max="3" width="35.6640625" style="9" customWidth="1"/>
    <col min="4" max="4" width="19.6640625" style="9" customWidth="1"/>
    <col min="5" max="8" width="16.5546875" style="9" customWidth="1"/>
    <col min="9" max="10" width="11.44140625" style="9" customWidth="1"/>
    <col min="11" max="16384" width="0" style="9" hidden="1"/>
  </cols>
  <sheetData>
    <row r="1" spans="2:8" ht="15.6" x14ac:dyDescent="0.3">
      <c r="B1" s="475" t="s">
        <v>369</v>
      </c>
      <c r="C1" s="64"/>
      <c r="D1" s="6"/>
      <c r="E1" s="6"/>
      <c r="F1" s="6"/>
      <c r="G1" s="8"/>
      <c r="H1" s="453" t="str">
        <f>INDEX(rP1.Inhalte,22,1)</f>
        <v>zurück zum Inhaltsverzeichnis</v>
      </c>
    </row>
    <row r="2" spans="2:8" ht="15.6" x14ac:dyDescent="0.3">
      <c r="B2" s="10"/>
      <c r="C2" s="11"/>
      <c r="E2" s="13"/>
      <c r="G2" s="14"/>
    </row>
    <row r="3" spans="2:8" x14ac:dyDescent="0.25">
      <c r="B3" s="9" t="s">
        <v>211</v>
      </c>
      <c r="H3" s="15" t="s">
        <v>7</v>
      </c>
    </row>
    <row r="4" spans="2:8" ht="7.5" customHeight="1" x14ac:dyDescent="0.25">
      <c r="B4" s="10"/>
      <c r="C4" s="16"/>
      <c r="D4" s="17"/>
      <c r="E4" s="17"/>
      <c r="F4" s="17"/>
      <c r="G4" s="17"/>
    </row>
    <row r="5" spans="2:8" x14ac:dyDescent="0.25">
      <c r="B5" s="100"/>
      <c r="C5" s="20"/>
      <c r="D5" s="22" t="s">
        <v>212</v>
      </c>
      <c r="E5" s="22" t="s">
        <v>213</v>
      </c>
      <c r="F5" s="275"/>
      <c r="G5" s="275"/>
      <c r="H5" s="22"/>
    </row>
    <row r="6" spans="2:8" x14ac:dyDescent="0.25">
      <c r="B6" s="85"/>
      <c r="C6" s="28"/>
      <c r="D6" s="30" t="s">
        <v>214</v>
      </c>
      <c r="E6" s="30" t="s">
        <v>89</v>
      </c>
      <c r="F6" s="30" t="s">
        <v>215</v>
      </c>
      <c r="G6" s="30" t="s">
        <v>216</v>
      </c>
      <c r="H6" s="30" t="s">
        <v>217</v>
      </c>
    </row>
    <row r="7" spans="2:8" x14ac:dyDescent="0.25">
      <c r="B7" s="85"/>
      <c r="C7" s="28"/>
      <c r="D7" s="30" t="s">
        <v>218</v>
      </c>
      <c r="E7" s="30" t="s">
        <v>219</v>
      </c>
      <c r="F7" s="30"/>
      <c r="G7" s="30"/>
      <c r="H7" s="30" t="s">
        <v>220</v>
      </c>
    </row>
    <row r="8" spans="2:8" x14ac:dyDescent="0.25">
      <c r="B8" s="85"/>
      <c r="C8" s="28" t="s">
        <v>221</v>
      </c>
      <c r="D8" s="88" t="s">
        <v>222</v>
      </c>
      <c r="E8" s="88" t="s">
        <v>223</v>
      </c>
      <c r="F8" s="88"/>
      <c r="G8" s="88"/>
      <c r="H8" s="88"/>
    </row>
    <row r="9" spans="2:8" x14ac:dyDescent="0.25">
      <c r="B9" s="101"/>
      <c r="C9" s="34"/>
      <c r="D9" s="116"/>
      <c r="E9" s="36" t="s">
        <v>100</v>
      </c>
      <c r="F9" s="36" t="s">
        <v>20</v>
      </c>
      <c r="G9" s="36" t="s">
        <v>21</v>
      </c>
      <c r="H9" s="36" t="s">
        <v>54</v>
      </c>
    </row>
    <row r="10" spans="2:8" x14ac:dyDescent="0.25">
      <c r="B10" s="287" t="s">
        <v>26</v>
      </c>
      <c r="C10" s="100" t="s">
        <v>224</v>
      </c>
      <c r="D10" s="275"/>
      <c r="E10" s="87">
        <v>44500</v>
      </c>
      <c r="F10" s="288"/>
      <c r="G10" s="288"/>
      <c r="H10" s="89">
        <v>17669</v>
      </c>
    </row>
    <row r="11" spans="2:8" x14ac:dyDescent="0.25">
      <c r="B11" s="30" t="s">
        <v>26</v>
      </c>
      <c r="C11" s="100" t="s">
        <v>225</v>
      </c>
      <c r="D11" s="282" t="s">
        <v>226</v>
      </c>
      <c r="E11" s="289">
        <v>1531</v>
      </c>
      <c r="F11" s="87">
        <v>11374</v>
      </c>
      <c r="G11" s="87">
        <v>28629</v>
      </c>
      <c r="H11" s="89">
        <v>1054</v>
      </c>
    </row>
    <row r="12" spans="2:8" x14ac:dyDescent="0.25">
      <c r="B12" s="30" t="s">
        <v>26</v>
      </c>
      <c r="C12" s="100" t="s">
        <v>227</v>
      </c>
      <c r="D12" s="283"/>
      <c r="E12" s="289">
        <v>934</v>
      </c>
      <c r="F12" s="89"/>
      <c r="G12" s="89"/>
      <c r="H12" s="89">
        <v>286</v>
      </c>
    </row>
    <row r="13" spans="2:8" x14ac:dyDescent="0.25">
      <c r="B13" s="185" t="s">
        <v>26</v>
      </c>
      <c r="C13" s="100" t="s">
        <v>228</v>
      </c>
      <c r="D13" s="30" t="s">
        <v>229</v>
      </c>
      <c r="E13" s="289">
        <v>15423</v>
      </c>
      <c r="F13" s="289">
        <v>3482</v>
      </c>
      <c r="G13" s="289">
        <v>7797</v>
      </c>
      <c r="H13" s="289">
        <v>8143</v>
      </c>
    </row>
    <row r="14" spans="2:8" x14ac:dyDescent="0.25">
      <c r="B14" s="30" t="s">
        <v>26</v>
      </c>
      <c r="C14" s="100" t="s">
        <v>230</v>
      </c>
      <c r="D14" s="36" t="s">
        <v>231</v>
      </c>
      <c r="E14" s="289">
        <v>17765</v>
      </c>
      <c r="F14" s="289">
        <v>1664</v>
      </c>
      <c r="G14" s="289">
        <v>11370</v>
      </c>
      <c r="H14" s="289">
        <v>4030</v>
      </c>
    </row>
    <row r="15" spans="2:8" x14ac:dyDescent="0.25">
      <c r="B15" s="30" t="s">
        <v>26</v>
      </c>
      <c r="C15" s="100" t="s">
        <v>232</v>
      </c>
      <c r="D15" s="88" t="s">
        <v>233</v>
      </c>
      <c r="E15" s="289">
        <v>2984</v>
      </c>
      <c r="F15" s="289">
        <v>7</v>
      </c>
      <c r="G15" s="289">
        <v>1445</v>
      </c>
      <c r="H15" s="289">
        <v>1184</v>
      </c>
    </row>
    <row r="16" spans="2:8" x14ac:dyDescent="0.25">
      <c r="B16" s="30" t="s">
        <v>26</v>
      </c>
      <c r="C16" s="100" t="s">
        <v>234</v>
      </c>
      <c r="D16" s="88" t="s">
        <v>235</v>
      </c>
      <c r="E16" s="289">
        <v>2118</v>
      </c>
      <c r="F16" s="289">
        <v>2626</v>
      </c>
      <c r="G16" s="289">
        <v>2310</v>
      </c>
      <c r="H16" s="289">
        <v>1219</v>
      </c>
    </row>
    <row r="17" spans="2:8" x14ac:dyDescent="0.25">
      <c r="B17" s="30" t="s">
        <v>26</v>
      </c>
      <c r="C17" s="100" t="s">
        <v>236</v>
      </c>
      <c r="D17" s="88" t="s">
        <v>237</v>
      </c>
      <c r="E17" s="289">
        <v>3747</v>
      </c>
      <c r="F17" s="290" t="s">
        <v>238</v>
      </c>
      <c r="G17" s="291"/>
      <c r="H17" s="289">
        <v>3908</v>
      </c>
    </row>
    <row r="18" spans="2:8" ht="25.2" x14ac:dyDescent="0.25">
      <c r="B18" s="30" t="s">
        <v>26</v>
      </c>
      <c r="C18" s="100" t="s">
        <v>239</v>
      </c>
      <c r="D18" s="470" t="s">
        <v>363</v>
      </c>
      <c r="E18" s="289">
        <v>14055</v>
      </c>
      <c r="F18" s="289">
        <v>2201</v>
      </c>
      <c r="G18" s="289">
        <v>10753</v>
      </c>
      <c r="H18" s="289">
        <v>9049</v>
      </c>
    </row>
    <row r="19" spans="2:8" ht="25.2" x14ac:dyDescent="0.25">
      <c r="B19" s="185" t="s">
        <v>26</v>
      </c>
      <c r="C19" s="100" t="s">
        <v>240</v>
      </c>
      <c r="D19" s="468" t="s">
        <v>362</v>
      </c>
      <c r="E19" s="289">
        <v>8948</v>
      </c>
      <c r="F19" s="289">
        <v>1033</v>
      </c>
      <c r="G19" s="289">
        <v>8301</v>
      </c>
      <c r="H19" s="289">
        <v>1842</v>
      </c>
    </row>
    <row r="20" spans="2:8" x14ac:dyDescent="0.25">
      <c r="B20" s="185" t="s">
        <v>26</v>
      </c>
      <c r="C20" s="275" t="s">
        <v>241</v>
      </c>
      <c r="D20" s="174" t="s">
        <v>235</v>
      </c>
      <c r="E20" s="87"/>
      <c r="F20" s="87"/>
      <c r="G20" s="87"/>
      <c r="H20" s="87"/>
    </row>
    <row r="21" spans="2:8" x14ac:dyDescent="0.25">
      <c r="B21" s="185"/>
      <c r="C21" s="292"/>
      <c r="D21" s="30" t="s">
        <v>242</v>
      </c>
      <c r="E21" s="87">
        <v>3505</v>
      </c>
      <c r="F21" s="87">
        <v>1313</v>
      </c>
      <c r="G21" s="87">
        <v>2828</v>
      </c>
      <c r="H21" s="87">
        <v>1952</v>
      </c>
    </row>
    <row r="22" spans="2:8" ht="5.0999999999999996" customHeight="1" x14ac:dyDescent="0.25">
      <c r="B22" s="185"/>
      <c r="C22" s="293"/>
      <c r="D22" s="88"/>
      <c r="E22" s="89"/>
      <c r="F22" s="89"/>
      <c r="G22" s="89"/>
      <c r="H22" s="89"/>
    </row>
    <row r="23" spans="2:8" x14ac:dyDescent="0.25">
      <c r="B23" s="185" t="s">
        <v>26</v>
      </c>
      <c r="C23" s="100" t="s">
        <v>243</v>
      </c>
      <c r="D23" s="469" t="s">
        <v>244</v>
      </c>
      <c r="E23" s="288">
        <v>17046</v>
      </c>
      <c r="F23" s="288">
        <v>49013</v>
      </c>
      <c r="G23" s="288">
        <v>13270</v>
      </c>
      <c r="H23" s="288">
        <v>9046</v>
      </c>
    </row>
    <row r="24" spans="2:8" x14ac:dyDescent="0.25">
      <c r="B24" s="185" t="s">
        <v>26</v>
      </c>
      <c r="C24" s="286" t="s">
        <v>245</v>
      </c>
      <c r="D24" s="36" t="s">
        <v>246</v>
      </c>
      <c r="E24" s="288">
        <v>6655</v>
      </c>
      <c r="F24" s="290" t="s">
        <v>247</v>
      </c>
      <c r="G24" s="291"/>
      <c r="H24" s="288">
        <v>-743</v>
      </c>
    </row>
    <row r="25" spans="2:8" x14ac:dyDescent="0.25">
      <c r="B25" s="294" t="s">
        <v>35</v>
      </c>
      <c r="C25" s="78" t="s">
        <v>210</v>
      </c>
      <c r="D25" s="82" t="s">
        <v>248</v>
      </c>
      <c r="E25" s="71">
        <f>SUM(E10:E24)</f>
        <v>139211</v>
      </c>
      <c r="F25" s="71">
        <f>SUM(F10:F24)</f>
        <v>72713</v>
      </c>
      <c r="G25" s="71">
        <f>SUM(G10:G24)</f>
        <v>86703</v>
      </c>
      <c r="H25" s="71">
        <f>SUM(H10:H24)</f>
        <v>58639</v>
      </c>
    </row>
    <row r="26" spans="2:8" x14ac:dyDescent="0.25">
      <c r="B26" s="116" t="s">
        <v>48</v>
      </c>
      <c r="C26" s="286" t="s">
        <v>249</v>
      </c>
      <c r="D26" s="295" t="s">
        <v>248</v>
      </c>
      <c r="E26" s="289">
        <v>78792</v>
      </c>
      <c r="F26" s="11"/>
      <c r="G26" s="11"/>
      <c r="H26" s="11"/>
    </row>
    <row r="27" spans="2:8" x14ac:dyDescent="0.25">
      <c r="B27" s="296" t="s">
        <v>35</v>
      </c>
      <c r="C27" s="78" t="s">
        <v>250</v>
      </c>
      <c r="D27" s="82" t="s">
        <v>248</v>
      </c>
      <c r="E27" s="71">
        <f>E25-E26</f>
        <v>60419</v>
      </c>
      <c r="F27" s="11"/>
      <c r="G27" s="11"/>
      <c r="H27" s="11"/>
    </row>
    <row r="28" spans="2:8" x14ac:dyDescent="0.25"/>
    <row r="29" spans="2:8" x14ac:dyDescent="0.25"/>
    <row r="30" spans="2:8" x14ac:dyDescent="0.25"/>
    <row r="31" spans="2:8" x14ac:dyDescent="0.25"/>
    <row r="32" spans="2:8" x14ac:dyDescent="0.25"/>
  </sheetData>
  <phoneticPr fontId="0" type="noConversion"/>
  <hyperlinks>
    <hyperlink ref="H1" location="Inhalt!F33" display="Inhalt!F33" xr:uid="{00000000-0004-0000-1400-000000000000}"/>
  </hyperlinks>
  <printOptions horizontalCentered="1"/>
  <pageMargins left="0.19685039370078741" right="0.19685039370078741" top="0.94488188976377963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1"/>
  <dimension ref="B1:N40"/>
  <sheetViews>
    <sheetView showGridLines="0" showRowColHeaders="0" zoomScaleNormal="100" workbookViewId="0">
      <selection activeCell="D22" sqref="D22"/>
    </sheetView>
  </sheetViews>
  <sheetFormatPr baseColWidth="10" defaultColWidth="0" defaultRowHeight="12.6" zeroHeight="1" x14ac:dyDescent="0.25"/>
  <cols>
    <col min="1" max="1" width="2.6640625" style="63" customWidth="1"/>
    <col min="2" max="2" width="2.33203125" style="63" customWidth="1"/>
    <col min="3" max="3" width="4.33203125" style="63" customWidth="1"/>
    <col min="4" max="4" width="32" style="63" customWidth="1"/>
    <col min="5" max="9" width="15" style="63" customWidth="1"/>
    <col min="10" max="10" width="14.6640625" style="63" customWidth="1"/>
    <col min="11" max="11" width="4.109375" style="63" customWidth="1"/>
    <col min="12" max="12" width="9.109375" style="63" customWidth="1"/>
    <col min="13" max="16384" width="0" style="63" hidden="1"/>
  </cols>
  <sheetData>
    <row r="1" spans="2:14" s="9" customFormat="1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452" t="str">
        <f>INDEX(rP1.Inhalte,22,1)</f>
        <v>zurück zum Inhaltsverzeichnis</v>
      </c>
      <c r="M1"/>
      <c r="N1"/>
    </row>
    <row r="2" spans="2:14" s="9" customFormat="1" ht="5.0999999999999996" customHeight="1" x14ac:dyDescent="0.25"/>
    <row r="3" spans="2:14" s="9" customFormat="1" x14ac:dyDescent="0.25">
      <c r="B3" s="9" t="s">
        <v>251</v>
      </c>
      <c r="J3" s="15" t="s">
        <v>72</v>
      </c>
    </row>
    <row r="4" spans="2:14" s="9" customFormat="1" ht="5.0999999999999996" customHeight="1" x14ac:dyDescent="0.25">
      <c r="C4" s="16"/>
      <c r="D4" s="16"/>
      <c r="E4" s="17"/>
      <c r="F4" s="17"/>
      <c r="G4" s="17"/>
      <c r="H4" s="16"/>
    </row>
    <row r="5" spans="2:14" s="9" customFormat="1" x14ac:dyDescent="0.25">
      <c r="B5" s="100"/>
      <c r="C5" s="19"/>
      <c r="D5" s="20"/>
      <c r="E5" s="21" t="s">
        <v>0</v>
      </c>
      <c r="F5" s="22" t="s">
        <v>0</v>
      </c>
      <c r="G5" s="22" t="s">
        <v>0</v>
      </c>
      <c r="H5" s="24" t="s">
        <v>8</v>
      </c>
      <c r="I5" s="25"/>
      <c r="J5" s="26"/>
    </row>
    <row r="6" spans="2:14" s="9" customFormat="1" x14ac:dyDescent="0.25">
      <c r="B6" s="85"/>
      <c r="C6" s="9" t="s">
        <v>9</v>
      </c>
      <c r="D6" s="28" t="s">
        <v>0</v>
      </c>
      <c r="E6" s="30" t="s">
        <v>10</v>
      </c>
      <c r="F6" s="282" t="s">
        <v>10</v>
      </c>
      <c r="G6" s="30" t="s">
        <v>11</v>
      </c>
      <c r="H6" s="22" t="s">
        <v>12</v>
      </c>
      <c r="I6" s="30" t="s">
        <v>12</v>
      </c>
      <c r="J6" s="30" t="s">
        <v>11</v>
      </c>
    </row>
    <row r="7" spans="2:14" s="9" customFormat="1" x14ac:dyDescent="0.25">
      <c r="B7" s="85"/>
      <c r="D7" s="28"/>
      <c r="E7" s="30" t="s">
        <v>0</v>
      </c>
      <c r="F7" s="282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s="9" customFormat="1" x14ac:dyDescent="0.25">
      <c r="B8" s="85"/>
      <c r="C8" s="9" t="s">
        <v>221</v>
      </c>
      <c r="D8" s="28"/>
      <c r="E8" s="88" t="s">
        <v>0</v>
      </c>
      <c r="F8" s="88"/>
      <c r="G8" s="30" t="s">
        <v>131</v>
      </c>
      <c r="H8" s="88" t="s">
        <v>0</v>
      </c>
      <c r="I8" s="30" t="s">
        <v>13</v>
      </c>
      <c r="J8" s="30" t="s">
        <v>131</v>
      </c>
    </row>
    <row r="9" spans="2:14" s="9" customFormat="1" x14ac:dyDescent="0.25">
      <c r="B9" s="101"/>
      <c r="C9" s="16"/>
      <c r="D9" s="34"/>
      <c r="E9" s="36" t="s">
        <v>19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s="9" customFormat="1" x14ac:dyDescent="0.25">
      <c r="B10" s="22" t="s">
        <v>26</v>
      </c>
      <c r="C10" s="100" t="s">
        <v>295</v>
      </c>
      <c r="D10" s="19"/>
      <c r="E10" s="87">
        <v>17669</v>
      </c>
      <c r="F10" s="87">
        <v>15902</v>
      </c>
      <c r="G10" s="361">
        <f t="shared" ref="G10:G25" si="0">IF(AND(F10&gt; 0,E10&gt;0,E10&lt;=F10*6),E10/F10*100-100,"-")</f>
        <v>11.111809835240848</v>
      </c>
      <c r="H10" s="87">
        <v>124846</v>
      </c>
      <c r="I10" s="272">
        <v>133807</v>
      </c>
      <c r="J10" s="361">
        <f>IF(AND(I10&gt; 0,H10&gt;0,H10&lt;=I10*6),H10/I10*100-100,"-")</f>
        <v>-6.6969590529643455</v>
      </c>
    </row>
    <row r="11" spans="2:14" s="9" customFormat="1" x14ac:dyDescent="0.25">
      <c r="B11" s="30" t="s">
        <v>26</v>
      </c>
      <c r="C11" s="100" t="s">
        <v>252</v>
      </c>
      <c r="D11" s="19"/>
      <c r="E11" s="289">
        <v>1054</v>
      </c>
      <c r="F11" s="274">
        <v>802</v>
      </c>
      <c r="G11" s="361">
        <f t="shared" si="0"/>
        <v>31.421446384039911</v>
      </c>
      <c r="H11" s="289">
        <v>7373</v>
      </c>
      <c r="I11" s="274">
        <v>7271</v>
      </c>
      <c r="J11" s="361">
        <f>IF(AND(I11&gt; 0,H11&gt;0,H11&lt;=I11*6),H11/I11*100-100,"-")</f>
        <v>1.4028331728785446</v>
      </c>
    </row>
    <row r="12" spans="2:14" s="9" customFormat="1" x14ac:dyDescent="0.25">
      <c r="B12" s="30" t="s">
        <v>26</v>
      </c>
      <c r="C12" s="100" t="s">
        <v>253</v>
      </c>
      <c r="D12" s="19"/>
      <c r="E12" s="89">
        <v>286</v>
      </c>
      <c r="F12" s="271">
        <v>289</v>
      </c>
      <c r="G12" s="361">
        <f t="shared" si="0"/>
        <v>-1.0380622837370339</v>
      </c>
      <c r="H12" s="89">
        <v>1706</v>
      </c>
      <c r="I12" s="271">
        <v>1797</v>
      </c>
      <c r="J12" s="361">
        <f>IF(AND(I12&gt; 0,H12&gt;0,H12&lt;=I12*6),H12/I12*100-100,"-")</f>
        <v>-5.0639955481357788</v>
      </c>
    </row>
    <row r="13" spans="2:14" s="9" customFormat="1" x14ac:dyDescent="0.25">
      <c r="B13" s="30"/>
      <c r="C13" s="100" t="s">
        <v>254</v>
      </c>
      <c r="D13" s="19"/>
      <c r="E13" s="87"/>
      <c r="F13" s="272"/>
      <c r="G13" s="285"/>
      <c r="H13" s="87"/>
      <c r="I13" s="272"/>
      <c r="J13" s="285"/>
    </row>
    <row r="14" spans="2:14" s="9" customFormat="1" x14ac:dyDescent="0.25">
      <c r="B14" s="30" t="s">
        <v>26</v>
      </c>
      <c r="C14" s="85"/>
      <c r="D14" s="297" t="s">
        <v>255</v>
      </c>
      <c r="E14" s="89">
        <v>2606</v>
      </c>
      <c r="F14" s="271">
        <v>2893</v>
      </c>
      <c r="G14" s="361">
        <f t="shared" si="0"/>
        <v>-9.920497753197381</v>
      </c>
      <c r="H14" s="89">
        <v>22768</v>
      </c>
      <c r="I14" s="271">
        <v>20011</v>
      </c>
      <c r="J14" s="361">
        <f t="shared" ref="J14:J23" si="1">IF(AND(I14&gt; 0,H14&gt;0,H14&lt;=I14*6),H14/I14*100-100,"-")</f>
        <v>13.77742241767028</v>
      </c>
    </row>
    <row r="15" spans="2:14" s="9" customFormat="1" x14ac:dyDescent="0.25">
      <c r="B15" s="30" t="s">
        <v>26</v>
      </c>
      <c r="C15" s="85"/>
      <c r="D15" s="298" t="s">
        <v>256</v>
      </c>
      <c r="E15" s="89">
        <v>3866</v>
      </c>
      <c r="F15" s="271">
        <v>4458</v>
      </c>
      <c r="G15" s="361">
        <f t="shared" si="0"/>
        <v>-13.279497532525795</v>
      </c>
      <c r="H15" s="89">
        <v>31678</v>
      </c>
      <c r="I15" s="271">
        <v>27956</v>
      </c>
      <c r="J15" s="361">
        <f t="shared" si="1"/>
        <v>13.313778795249689</v>
      </c>
    </row>
    <row r="16" spans="2:14" s="9" customFormat="1" x14ac:dyDescent="0.25">
      <c r="B16" s="30" t="s">
        <v>26</v>
      </c>
      <c r="C16" s="85"/>
      <c r="D16" s="298" t="s">
        <v>257</v>
      </c>
      <c r="E16" s="89">
        <v>1671</v>
      </c>
      <c r="F16" s="271">
        <v>1841</v>
      </c>
      <c r="G16" s="361">
        <f t="shared" si="0"/>
        <v>-9.2341118957088497</v>
      </c>
      <c r="H16" s="89">
        <v>12378</v>
      </c>
      <c r="I16" s="271">
        <v>12451</v>
      </c>
      <c r="J16" s="361">
        <f t="shared" si="1"/>
        <v>-0.58629828929403516</v>
      </c>
    </row>
    <row r="17" spans="2:10" s="9" customFormat="1" x14ac:dyDescent="0.25">
      <c r="B17" s="30" t="s">
        <v>26</v>
      </c>
      <c r="C17" s="100" t="s">
        <v>258</v>
      </c>
      <c r="D17" s="19"/>
      <c r="E17" s="89">
        <v>4030</v>
      </c>
      <c r="F17" s="271">
        <v>8841</v>
      </c>
      <c r="G17" s="361">
        <f t="shared" si="0"/>
        <v>-54.416921162764389</v>
      </c>
      <c r="H17" s="89">
        <v>27845</v>
      </c>
      <c r="I17" s="271">
        <v>45771</v>
      </c>
      <c r="J17" s="361">
        <f t="shared" si="1"/>
        <v>-39.164536496908518</v>
      </c>
    </row>
    <row r="18" spans="2:10" s="9" customFormat="1" x14ac:dyDescent="0.25">
      <c r="B18" s="30" t="s">
        <v>26</v>
      </c>
      <c r="C18" s="100" t="s">
        <v>259</v>
      </c>
      <c r="D18" s="19"/>
      <c r="E18" s="89">
        <v>1184</v>
      </c>
      <c r="F18" s="271">
        <v>1055</v>
      </c>
      <c r="G18" s="361">
        <f t="shared" si="0"/>
        <v>12.227488151658775</v>
      </c>
      <c r="H18" s="89">
        <v>7939</v>
      </c>
      <c r="I18" s="271">
        <v>5923</v>
      </c>
      <c r="J18" s="361">
        <f t="shared" si="1"/>
        <v>34.036805672800938</v>
      </c>
    </row>
    <row r="19" spans="2:10" s="9" customFormat="1" x14ac:dyDescent="0.25">
      <c r="B19" s="30" t="s">
        <v>26</v>
      </c>
      <c r="C19" s="100" t="s">
        <v>260</v>
      </c>
      <c r="D19" s="19"/>
      <c r="E19" s="89">
        <v>1219</v>
      </c>
      <c r="F19" s="271">
        <v>2145</v>
      </c>
      <c r="G19" s="361">
        <f t="shared" si="0"/>
        <v>-43.170163170163164</v>
      </c>
      <c r="H19" s="89">
        <v>11935</v>
      </c>
      <c r="I19" s="271">
        <v>18263</v>
      </c>
      <c r="J19" s="361">
        <f t="shared" si="1"/>
        <v>-34.649290916059797</v>
      </c>
    </row>
    <row r="20" spans="2:10" s="9" customFormat="1" x14ac:dyDescent="0.25">
      <c r="B20" s="30" t="s">
        <v>26</v>
      </c>
      <c r="C20" s="100" t="s">
        <v>261</v>
      </c>
      <c r="D20" s="19"/>
      <c r="E20" s="89">
        <v>3908</v>
      </c>
      <c r="F20" s="271">
        <v>5312</v>
      </c>
      <c r="G20" s="361">
        <f t="shared" si="0"/>
        <v>-26.430722891566262</v>
      </c>
      <c r="H20" s="89">
        <v>30909</v>
      </c>
      <c r="I20" s="271">
        <v>40044</v>
      </c>
      <c r="J20" s="361">
        <f t="shared" si="1"/>
        <v>-22.812406353011681</v>
      </c>
    </row>
    <row r="21" spans="2:10" s="9" customFormat="1" x14ac:dyDescent="0.25">
      <c r="B21" s="30" t="s">
        <v>26</v>
      </c>
      <c r="C21" s="100" t="s">
        <v>262</v>
      </c>
      <c r="D21" s="19"/>
      <c r="E21" s="87">
        <v>9049</v>
      </c>
      <c r="F21" s="272">
        <v>9001</v>
      </c>
      <c r="G21" s="361">
        <f t="shared" si="0"/>
        <v>0.53327408065770499</v>
      </c>
      <c r="H21" s="87">
        <v>64866</v>
      </c>
      <c r="I21" s="272">
        <v>75443</v>
      </c>
      <c r="J21" s="361">
        <f t="shared" si="1"/>
        <v>-14.019856050263115</v>
      </c>
    </row>
    <row r="22" spans="2:10" s="9" customFormat="1" x14ac:dyDescent="0.25">
      <c r="B22" s="30"/>
      <c r="C22" s="85"/>
      <c r="D22" s="19" t="s">
        <v>263</v>
      </c>
      <c r="E22" s="289">
        <v>1527</v>
      </c>
      <c r="F22" s="274">
        <v>1879</v>
      </c>
      <c r="G22" s="361">
        <f t="shared" si="0"/>
        <v>-18.73336881319851</v>
      </c>
      <c r="H22" s="289">
        <v>10667</v>
      </c>
      <c r="I22" s="274">
        <v>16202</v>
      </c>
      <c r="J22" s="361">
        <f t="shared" si="1"/>
        <v>-34.162449080360446</v>
      </c>
    </row>
    <row r="23" spans="2:10" s="9" customFormat="1" x14ac:dyDescent="0.25">
      <c r="B23" s="30"/>
      <c r="C23" s="85"/>
      <c r="D23" s="19" t="s">
        <v>264</v>
      </c>
      <c r="E23" s="289">
        <v>3434</v>
      </c>
      <c r="F23" s="274">
        <v>3235</v>
      </c>
      <c r="G23" s="361">
        <f t="shared" si="0"/>
        <v>6.1514683153014005</v>
      </c>
      <c r="H23" s="289">
        <v>23262</v>
      </c>
      <c r="I23" s="274">
        <v>25480</v>
      </c>
      <c r="J23" s="361">
        <f t="shared" si="1"/>
        <v>-8.7048665620094141</v>
      </c>
    </row>
    <row r="24" spans="2:10" s="9" customFormat="1" x14ac:dyDescent="0.25">
      <c r="B24" s="30"/>
      <c r="C24" s="100" t="s">
        <v>265</v>
      </c>
      <c r="D24" s="19"/>
      <c r="E24" s="87"/>
      <c r="F24" s="272"/>
      <c r="G24" s="285"/>
      <c r="H24" s="87"/>
      <c r="I24" s="272"/>
      <c r="J24" s="285"/>
    </row>
    <row r="25" spans="2:10" s="9" customFormat="1" x14ac:dyDescent="0.25">
      <c r="B25" s="30" t="s">
        <v>26</v>
      </c>
      <c r="C25" s="85"/>
      <c r="D25" s="9" t="s">
        <v>266</v>
      </c>
      <c r="E25" s="89">
        <v>54</v>
      </c>
      <c r="F25" s="271">
        <v>112</v>
      </c>
      <c r="G25" s="361">
        <f t="shared" si="0"/>
        <v>-51.785714285714285</v>
      </c>
      <c r="H25" s="89">
        <v>459</v>
      </c>
      <c r="I25" s="271">
        <v>1106</v>
      </c>
      <c r="J25" s="361">
        <f t="shared" ref="J25:J33" si="2">IF(AND(I25&gt; 0,H25&gt;0,H25&lt;=I25*6),H25/I25*100-100,"-")</f>
        <v>-58.499095840867994</v>
      </c>
    </row>
    <row r="26" spans="2:10" s="9" customFormat="1" x14ac:dyDescent="0.25">
      <c r="B26" s="30" t="s">
        <v>26</v>
      </c>
      <c r="C26" s="85"/>
      <c r="D26" s="19" t="s">
        <v>267</v>
      </c>
      <c r="E26" s="89">
        <v>911</v>
      </c>
      <c r="F26" s="271">
        <v>2030</v>
      </c>
      <c r="G26" s="361">
        <f t="shared" ref="G26:G33" si="3">IF(AND(F26&gt; 0,E26&gt;0,E26&lt;=F26*6),E26/F26*100-100,"-")</f>
        <v>-55.123152709359609</v>
      </c>
      <c r="H26" s="89">
        <v>6399</v>
      </c>
      <c r="I26" s="271">
        <v>13476</v>
      </c>
      <c r="J26" s="361">
        <f t="shared" si="2"/>
        <v>-52.515583259127332</v>
      </c>
    </row>
    <row r="27" spans="2:10" s="9" customFormat="1" x14ac:dyDescent="0.25">
      <c r="B27" s="30" t="s">
        <v>26</v>
      </c>
      <c r="C27" s="85"/>
      <c r="D27" s="19" t="s">
        <v>268</v>
      </c>
      <c r="E27" s="89">
        <v>711</v>
      </c>
      <c r="F27" s="271">
        <v>1249</v>
      </c>
      <c r="G27" s="361">
        <f t="shared" si="3"/>
        <v>-43.074459567654124</v>
      </c>
      <c r="H27" s="89">
        <v>5657</v>
      </c>
      <c r="I27" s="271">
        <v>13632</v>
      </c>
      <c r="J27" s="361">
        <f t="shared" si="2"/>
        <v>-58.502053990610328</v>
      </c>
    </row>
    <row r="28" spans="2:10" s="9" customFormat="1" x14ac:dyDescent="0.25">
      <c r="B28" s="30" t="s">
        <v>26</v>
      </c>
      <c r="C28" s="85"/>
      <c r="D28" s="19" t="s">
        <v>269</v>
      </c>
      <c r="E28" s="89">
        <v>166</v>
      </c>
      <c r="F28" s="271">
        <v>260</v>
      </c>
      <c r="G28" s="361">
        <f t="shared" si="3"/>
        <v>-36.15384615384616</v>
      </c>
      <c r="H28" s="89">
        <v>1132</v>
      </c>
      <c r="I28" s="271">
        <v>2319</v>
      </c>
      <c r="J28" s="361">
        <f t="shared" si="2"/>
        <v>-51.185855972401896</v>
      </c>
    </row>
    <row r="29" spans="2:10" s="9" customFormat="1" x14ac:dyDescent="0.25">
      <c r="B29" s="30" t="s">
        <v>26</v>
      </c>
      <c r="C29" s="100" t="s">
        <v>270</v>
      </c>
      <c r="D29" s="19"/>
      <c r="E29" s="87">
        <v>1952</v>
      </c>
      <c r="F29" s="272">
        <v>2374</v>
      </c>
      <c r="G29" s="361">
        <f t="shared" si="3"/>
        <v>-17.775905644481881</v>
      </c>
      <c r="H29" s="87">
        <v>14366</v>
      </c>
      <c r="I29" s="272">
        <v>16190</v>
      </c>
      <c r="J29" s="361">
        <f t="shared" si="2"/>
        <v>-11.26621371216801</v>
      </c>
    </row>
    <row r="30" spans="2:10" s="9" customFormat="1" x14ac:dyDescent="0.25">
      <c r="B30" s="185"/>
      <c r="C30" s="85"/>
      <c r="D30" s="19" t="s">
        <v>271</v>
      </c>
      <c r="E30" s="289">
        <v>464</v>
      </c>
      <c r="F30" s="274">
        <v>612</v>
      </c>
      <c r="G30" s="361">
        <f t="shared" si="3"/>
        <v>-24.183006535947712</v>
      </c>
      <c r="H30" s="289">
        <v>3888</v>
      </c>
      <c r="I30" s="274">
        <v>3796</v>
      </c>
      <c r="J30" s="361">
        <f t="shared" si="2"/>
        <v>2.4236037934667962</v>
      </c>
    </row>
    <row r="31" spans="2:10" s="9" customFormat="1" x14ac:dyDescent="0.25">
      <c r="B31" s="185" t="s">
        <v>26</v>
      </c>
      <c r="C31" s="286" t="s">
        <v>272</v>
      </c>
      <c r="D31" s="284"/>
      <c r="E31" s="289">
        <v>9046</v>
      </c>
      <c r="F31" s="274">
        <v>9455</v>
      </c>
      <c r="G31" s="361">
        <f t="shared" si="3"/>
        <v>-4.325753569539927</v>
      </c>
      <c r="H31" s="289">
        <v>68953</v>
      </c>
      <c r="I31" s="274">
        <v>48690</v>
      </c>
      <c r="J31" s="361">
        <f t="shared" si="2"/>
        <v>41.616348326145015</v>
      </c>
    </row>
    <row r="32" spans="2:10" s="9" customFormat="1" x14ac:dyDescent="0.25">
      <c r="B32" s="30" t="s">
        <v>26</v>
      </c>
      <c r="C32" s="286" t="s">
        <v>273</v>
      </c>
      <c r="D32" s="284"/>
      <c r="E32" s="87">
        <v>-743</v>
      </c>
      <c r="F32" s="272">
        <v>416</v>
      </c>
      <c r="G32" s="361" t="str">
        <f t="shared" si="3"/>
        <v>-</v>
      </c>
      <c r="H32" s="87">
        <v>8678</v>
      </c>
      <c r="I32" s="272">
        <v>2944</v>
      </c>
      <c r="J32" s="361">
        <f t="shared" si="2"/>
        <v>194.76902173913044</v>
      </c>
    </row>
    <row r="33" spans="2:10" s="9" customFormat="1" x14ac:dyDescent="0.25">
      <c r="B33" s="296" t="s">
        <v>35</v>
      </c>
      <c r="C33" s="78" t="s">
        <v>274</v>
      </c>
      <c r="D33" s="186"/>
      <c r="E33" s="71">
        <f>E10+E11+E12+E14+E15+E16+E17+E18+E19+E20+E21+E25+E26+E27+E28+E29+E31+E32</f>
        <v>58639</v>
      </c>
      <c r="F33" s="71">
        <f>F10+F11+F12+F14+F15+F16+F17+F18+F19+F20+F21+F25+F26+F27+F28+F29+F31+F32</f>
        <v>68435</v>
      </c>
      <c r="G33" s="360">
        <f t="shared" si="3"/>
        <v>-14.314312851611021</v>
      </c>
      <c r="H33" s="71">
        <f>H10+H11+H12+H14+H15+H16+H17+H18+H19+H20+H21+H25+H26+H27+H28+H29+H31+H32</f>
        <v>449887</v>
      </c>
      <c r="I33" s="71">
        <f>I10+I11+I12+I14+I15+I16+I17+I18+I19+I20+I21+I25+I26+I27+I28+I29+I31+I32</f>
        <v>487094</v>
      </c>
      <c r="J33" s="360">
        <f t="shared" si="2"/>
        <v>-7.6385666832274666</v>
      </c>
    </row>
    <row r="34" spans="2:10" s="9" customFormat="1" ht="6.75" customHeight="1" x14ac:dyDescent="0.25">
      <c r="E34" s="11"/>
      <c r="F34" s="299"/>
      <c r="H34" s="11"/>
      <c r="I34" s="11"/>
      <c r="J34" s="11"/>
    </row>
    <row r="35" spans="2:10" x14ac:dyDescent="0.25">
      <c r="B35" s="442"/>
      <c r="C35" s="442"/>
      <c r="D35" s="442"/>
      <c r="E35" s="445"/>
      <c r="F35" s="441"/>
      <c r="G35" s="441"/>
      <c r="H35" s="445"/>
      <c r="I35" s="444"/>
      <c r="J35" s="127"/>
    </row>
    <row r="36" spans="2:10" x14ac:dyDescent="0.25">
      <c r="B36" s="441"/>
      <c r="E36" s="443"/>
      <c r="H36" s="444"/>
      <c r="I36" s="127"/>
      <c r="J36" s="127"/>
    </row>
    <row r="37" spans="2:10" x14ac:dyDescent="0.25">
      <c r="B37" s="441"/>
      <c r="E37" s="443"/>
      <c r="H37" s="444"/>
      <c r="I37" s="127"/>
      <c r="J37" s="127"/>
    </row>
    <row r="38" spans="2:10" x14ac:dyDescent="0.25">
      <c r="B38" s="441"/>
      <c r="E38" s="443"/>
      <c r="H38" s="444"/>
      <c r="I38" s="127"/>
      <c r="J38" s="127"/>
    </row>
    <row r="39" spans="2:10" ht="12.75" customHeight="1" x14ac:dyDescent="0.25">
      <c r="B39" s="441"/>
      <c r="E39" s="443"/>
      <c r="H39" s="444"/>
      <c r="I39" s="127"/>
      <c r="J39" s="127"/>
    </row>
    <row r="40" spans="2:10" ht="12.75" customHeight="1" x14ac:dyDescent="0.25">
      <c r="B40" s="441"/>
      <c r="E40" s="443"/>
      <c r="H40" s="444"/>
      <c r="I40" s="127"/>
      <c r="J40" s="127"/>
    </row>
  </sheetData>
  <phoneticPr fontId="0" type="noConversion"/>
  <hyperlinks>
    <hyperlink ref="J1" location="Inhalt!F34" display="Inhalt!F34" xr:uid="{00000000-0004-0000-1500-000000000000}"/>
  </hyperlinks>
  <printOptions horizontalCentered="1"/>
  <pageMargins left="0.19685039370078741" right="0.19685039370078741" top="0.94488188976377963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2"/>
  <dimension ref="B1:H32"/>
  <sheetViews>
    <sheetView showRowColHeaders="0" zoomScale="90" workbookViewId="0">
      <selection activeCell="F28" sqref="F28"/>
    </sheetView>
  </sheetViews>
  <sheetFormatPr baseColWidth="10" defaultColWidth="0" defaultRowHeight="12.6" zeroHeight="1" x14ac:dyDescent="0.25"/>
  <cols>
    <col min="1" max="1" width="2.6640625" style="303" customWidth="1"/>
    <col min="2" max="2" width="3.5546875" style="303" customWidth="1"/>
    <col min="3" max="3" width="35.6640625" style="303" customWidth="1"/>
    <col min="4" max="4" width="19.6640625" style="303" customWidth="1"/>
    <col min="5" max="8" width="16.5546875" style="303" customWidth="1"/>
    <col min="9" max="10" width="11.44140625" style="303" customWidth="1"/>
    <col min="11" max="16384" width="0" style="303" hidden="1"/>
  </cols>
  <sheetData>
    <row r="1" spans="2:8" ht="15.6" x14ac:dyDescent="0.3">
      <c r="B1" s="478" t="s">
        <v>370</v>
      </c>
      <c r="C1" s="300"/>
      <c r="D1" s="301"/>
      <c r="E1" s="301"/>
      <c r="F1" s="301"/>
      <c r="G1" s="302"/>
      <c r="H1" s="453" t="str">
        <f>INDEX(rP1.Inhalte,22,1)</f>
        <v>zurück zum Inhaltsverzeichnis</v>
      </c>
    </row>
    <row r="2" spans="2:8" ht="15.6" x14ac:dyDescent="0.3">
      <c r="C2" s="304"/>
      <c r="E2" s="305"/>
      <c r="G2" s="306"/>
    </row>
    <row r="3" spans="2:8" x14ac:dyDescent="0.25">
      <c r="B3" s="451" t="s">
        <v>275</v>
      </c>
      <c r="H3" s="307" t="s">
        <v>7</v>
      </c>
    </row>
    <row r="4" spans="2:8" ht="7.5" customHeight="1" x14ac:dyDescent="0.25">
      <c r="C4" s="308"/>
      <c r="D4" s="309"/>
      <c r="E4" s="309"/>
      <c r="F4" s="309"/>
      <c r="G4" s="309"/>
    </row>
    <row r="5" spans="2:8" x14ac:dyDescent="0.25">
      <c r="B5" s="310"/>
      <c r="C5" s="311"/>
      <c r="D5" s="312" t="s">
        <v>212</v>
      </c>
      <c r="E5" s="312" t="s">
        <v>213</v>
      </c>
      <c r="F5" s="313"/>
      <c r="G5" s="313"/>
      <c r="H5" s="312"/>
    </row>
    <row r="6" spans="2:8" x14ac:dyDescent="0.25">
      <c r="B6" s="314"/>
      <c r="C6" s="315"/>
      <c r="D6" s="316" t="s">
        <v>214</v>
      </c>
      <c r="E6" s="316" t="s">
        <v>89</v>
      </c>
      <c r="F6" s="316" t="s">
        <v>215</v>
      </c>
      <c r="G6" s="316" t="s">
        <v>216</v>
      </c>
      <c r="H6" s="316" t="s">
        <v>217</v>
      </c>
    </row>
    <row r="7" spans="2:8" x14ac:dyDescent="0.25">
      <c r="B7" s="314"/>
      <c r="C7" s="315"/>
      <c r="D7" s="316" t="s">
        <v>218</v>
      </c>
      <c r="E7" s="316" t="s">
        <v>219</v>
      </c>
      <c r="F7" s="316"/>
      <c r="G7" s="316"/>
      <c r="H7" s="316" t="s">
        <v>220</v>
      </c>
    </row>
    <row r="8" spans="2:8" x14ac:dyDescent="0.25">
      <c r="B8" s="314"/>
      <c r="C8" s="315" t="s">
        <v>221</v>
      </c>
      <c r="D8" s="317" t="s">
        <v>222</v>
      </c>
      <c r="E8" s="317" t="s">
        <v>223</v>
      </c>
      <c r="F8" s="317"/>
      <c r="G8" s="317"/>
      <c r="H8" s="317"/>
    </row>
    <row r="9" spans="2:8" x14ac:dyDescent="0.25">
      <c r="B9" s="318"/>
      <c r="C9" s="319"/>
      <c r="D9" s="320"/>
      <c r="E9" s="321" t="s">
        <v>100</v>
      </c>
      <c r="F9" s="321" t="s">
        <v>20</v>
      </c>
      <c r="G9" s="321" t="s">
        <v>21</v>
      </c>
      <c r="H9" s="321" t="s">
        <v>54</v>
      </c>
    </row>
    <row r="10" spans="2:8" x14ac:dyDescent="0.25">
      <c r="B10" s="322" t="s">
        <v>26</v>
      </c>
      <c r="C10" s="310" t="s">
        <v>224</v>
      </c>
      <c r="D10" s="313"/>
      <c r="E10" s="323">
        <v>326732</v>
      </c>
      <c r="F10" s="324"/>
      <c r="G10" s="324"/>
      <c r="H10" s="325">
        <v>124846</v>
      </c>
    </row>
    <row r="11" spans="2:8" x14ac:dyDescent="0.25">
      <c r="B11" s="316" t="s">
        <v>26</v>
      </c>
      <c r="C11" s="310" t="s">
        <v>225</v>
      </c>
      <c r="D11" s="381" t="s">
        <v>226</v>
      </c>
      <c r="E11" s="326">
        <v>12264</v>
      </c>
      <c r="F11" s="323">
        <v>78348</v>
      </c>
      <c r="G11" s="323">
        <v>218796</v>
      </c>
      <c r="H11" s="325">
        <v>7373</v>
      </c>
    </row>
    <row r="12" spans="2:8" x14ac:dyDescent="0.25">
      <c r="B12" s="316" t="s">
        <v>26</v>
      </c>
      <c r="C12" s="310" t="s">
        <v>227</v>
      </c>
      <c r="D12" s="327"/>
      <c r="E12" s="326">
        <v>9035</v>
      </c>
      <c r="F12" s="325"/>
      <c r="G12" s="325"/>
      <c r="H12" s="325">
        <v>1706</v>
      </c>
    </row>
    <row r="13" spans="2:8" x14ac:dyDescent="0.25">
      <c r="B13" s="328" t="s">
        <v>26</v>
      </c>
      <c r="C13" s="310" t="s">
        <v>228</v>
      </c>
      <c r="D13" s="316" t="s">
        <v>229</v>
      </c>
      <c r="E13" s="326">
        <v>114627</v>
      </c>
      <c r="F13" s="326">
        <v>30322</v>
      </c>
      <c r="G13" s="326">
        <v>56558</v>
      </c>
      <c r="H13" s="326">
        <v>66824</v>
      </c>
    </row>
    <row r="14" spans="2:8" x14ac:dyDescent="0.25">
      <c r="B14" s="316" t="s">
        <v>26</v>
      </c>
      <c r="C14" s="310" t="s">
        <v>230</v>
      </c>
      <c r="D14" s="321" t="s">
        <v>276</v>
      </c>
      <c r="E14" s="326">
        <v>121372</v>
      </c>
      <c r="F14" s="326">
        <v>9231</v>
      </c>
      <c r="G14" s="326">
        <v>78256</v>
      </c>
      <c r="H14" s="326">
        <v>27845</v>
      </c>
    </row>
    <row r="15" spans="2:8" x14ac:dyDescent="0.25">
      <c r="B15" s="316" t="s">
        <v>26</v>
      </c>
      <c r="C15" s="310" t="s">
        <v>232</v>
      </c>
      <c r="D15" s="317" t="s">
        <v>233</v>
      </c>
      <c r="E15" s="326">
        <v>21562</v>
      </c>
      <c r="F15" s="326">
        <v>51</v>
      </c>
      <c r="G15" s="326">
        <v>8919</v>
      </c>
      <c r="H15" s="326">
        <v>7939</v>
      </c>
    </row>
    <row r="16" spans="2:8" x14ac:dyDescent="0.25">
      <c r="B16" s="316" t="s">
        <v>26</v>
      </c>
      <c r="C16" s="310" t="s">
        <v>234</v>
      </c>
      <c r="D16" s="317" t="s">
        <v>235</v>
      </c>
      <c r="E16" s="326">
        <v>17299</v>
      </c>
      <c r="F16" s="326">
        <v>20644</v>
      </c>
      <c r="G16" s="326">
        <v>16633</v>
      </c>
      <c r="H16" s="326">
        <v>11935</v>
      </c>
    </row>
    <row r="17" spans="2:8" x14ac:dyDescent="0.25">
      <c r="B17" s="316" t="s">
        <v>26</v>
      </c>
      <c r="C17" s="310" t="s">
        <v>236</v>
      </c>
      <c r="D17" s="317" t="s">
        <v>237</v>
      </c>
      <c r="E17" s="326">
        <v>29367</v>
      </c>
      <c r="F17" s="329" t="s">
        <v>238</v>
      </c>
      <c r="G17" s="330"/>
      <c r="H17" s="326">
        <v>30909</v>
      </c>
    </row>
    <row r="18" spans="2:8" ht="25.2" x14ac:dyDescent="0.25">
      <c r="B18" s="316" t="s">
        <v>26</v>
      </c>
      <c r="C18" s="310" t="s">
        <v>239</v>
      </c>
      <c r="D18" s="471" t="s">
        <v>363</v>
      </c>
      <c r="E18" s="326">
        <v>116407</v>
      </c>
      <c r="F18" s="326">
        <v>15757</v>
      </c>
      <c r="G18" s="326">
        <v>92195</v>
      </c>
      <c r="H18" s="326">
        <v>64866</v>
      </c>
    </row>
    <row r="19" spans="2:8" ht="25.2" x14ac:dyDescent="0.25">
      <c r="B19" s="328" t="s">
        <v>26</v>
      </c>
      <c r="C19" s="310" t="s">
        <v>240</v>
      </c>
      <c r="D19" s="472" t="s">
        <v>362</v>
      </c>
      <c r="E19" s="326">
        <v>65210</v>
      </c>
      <c r="F19" s="326">
        <v>7749</v>
      </c>
      <c r="G19" s="326">
        <v>59058</v>
      </c>
      <c r="H19" s="326">
        <v>13647</v>
      </c>
    </row>
    <row r="20" spans="2:8" x14ac:dyDescent="0.25">
      <c r="B20" s="328" t="s">
        <v>26</v>
      </c>
      <c r="C20" s="313" t="s">
        <v>241</v>
      </c>
      <c r="D20" s="375" t="s">
        <v>235</v>
      </c>
      <c r="E20" s="323"/>
      <c r="F20" s="323"/>
      <c r="G20" s="323"/>
      <c r="H20" s="323"/>
    </row>
    <row r="21" spans="2:8" x14ac:dyDescent="0.25">
      <c r="B21" s="328"/>
      <c r="C21" s="331"/>
      <c r="D21" s="316" t="s">
        <v>242</v>
      </c>
      <c r="E21" s="323">
        <v>25574</v>
      </c>
      <c r="F21" s="323">
        <v>10031</v>
      </c>
      <c r="G21" s="323">
        <v>19342</v>
      </c>
      <c r="H21" s="323">
        <v>14366</v>
      </c>
    </row>
    <row r="22" spans="2:8" ht="5.0999999999999996" customHeight="1" x14ac:dyDescent="0.25">
      <c r="B22" s="328"/>
      <c r="C22" s="332"/>
      <c r="D22" s="317"/>
      <c r="E22" s="325"/>
      <c r="F22" s="325"/>
      <c r="G22" s="325"/>
      <c r="H22" s="325"/>
    </row>
    <row r="23" spans="2:8" x14ac:dyDescent="0.25">
      <c r="B23" s="328" t="s">
        <v>26</v>
      </c>
      <c r="C23" s="310" t="s">
        <v>243</v>
      </c>
      <c r="D23" s="312" t="s">
        <v>244</v>
      </c>
      <c r="E23" s="324">
        <v>132093</v>
      </c>
      <c r="F23" s="324">
        <v>333245</v>
      </c>
      <c r="G23" s="324">
        <v>129096</v>
      </c>
      <c r="H23" s="324">
        <v>68953</v>
      </c>
    </row>
    <row r="24" spans="2:8" x14ac:dyDescent="0.25">
      <c r="B24" s="328" t="s">
        <v>26</v>
      </c>
      <c r="C24" s="333" t="s">
        <v>245</v>
      </c>
      <c r="D24" s="321" t="s">
        <v>246</v>
      </c>
      <c r="E24" s="324">
        <v>42100</v>
      </c>
      <c r="F24" s="329" t="s">
        <v>247</v>
      </c>
      <c r="G24" s="330"/>
      <c r="H24" s="324">
        <v>8678</v>
      </c>
    </row>
    <row r="25" spans="2:8" x14ac:dyDescent="0.25">
      <c r="B25" s="334" t="s">
        <v>35</v>
      </c>
      <c r="C25" s="335" t="s">
        <v>210</v>
      </c>
      <c r="D25" s="336" t="s">
        <v>248</v>
      </c>
      <c r="E25" s="337">
        <f>SUM(E10:E24)</f>
        <v>1033642</v>
      </c>
      <c r="F25" s="337">
        <f>SUM(F10:F24)</f>
        <v>505378</v>
      </c>
      <c r="G25" s="337">
        <f>SUM(G10:G24)</f>
        <v>678853</v>
      </c>
      <c r="H25" s="337">
        <f>SUM(H10:H24)</f>
        <v>449887</v>
      </c>
    </row>
    <row r="26" spans="2:8" x14ac:dyDescent="0.25">
      <c r="B26" s="320" t="s">
        <v>48</v>
      </c>
      <c r="C26" s="333" t="s">
        <v>249</v>
      </c>
      <c r="D26" s="338" t="s">
        <v>248</v>
      </c>
      <c r="E26" s="326">
        <v>576690</v>
      </c>
      <c r="F26" s="304"/>
      <c r="G26" s="304"/>
      <c r="H26" s="304"/>
    </row>
    <row r="27" spans="2:8" x14ac:dyDescent="0.25">
      <c r="B27" s="339" t="s">
        <v>35</v>
      </c>
      <c r="C27" s="335" t="s">
        <v>250</v>
      </c>
      <c r="D27" s="336" t="s">
        <v>248</v>
      </c>
      <c r="E27" s="337">
        <f>E25-E26</f>
        <v>456952</v>
      </c>
      <c r="F27" s="304"/>
      <c r="G27" s="304"/>
      <c r="H27" s="304"/>
    </row>
    <row r="28" spans="2:8" x14ac:dyDescent="0.25"/>
    <row r="29" spans="2:8" x14ac:dyDescent="0.25"/>
    <row r="30" spans="2:8" x14ac:dyDescent="0.25"/>
    <row r="31" spans="2:8" x14ac:dyDescent="0.25"/>
    <row r="32" spans="2:8" x14ac:dyDescent="0.25"/>
  </sheetData>
  <phoneticPr fontId="0" type="noConversion"/>
  <hyperlinks>
    <hyperlink ref="H1" location="Inhalt!F35" display="Inhalt!F35" xr:uid="{00000000-0004-0000-1600-000000000000}"/>
  </hyperlinks>
  <printOptions horizontalCentered="1"/>
  <pageMargins left="0.19685039370078741" right="0.19685039370078741" top="1.1200000000000001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4"/>
  <dimension ref="K11:O35"/>
  <sheetViews>
    <sheetView workbookViewId="0">
      <selection activeCell="O42" sqref="O42"/>
    </sheetView>
  </sheetViews>
  <sheetFormatPr baseColWidth="10" defaultRowHeight="12.6" x14ac:dyDescent="0.25"/>
  <cols>
    <col min="1" max="10" width="1.6640625" customWidth="1"/>
    <col min="11" max="11" width="71.44140625" customWidth="1"/>
    <col min="12" max="12" width="43.44140625" bestFit="1" customWidth="1"/>
    <col min="13" max="13" width="65.5546875" bestFit="1" customWidth="1"/>
  </cols>
  <sheetData>
    <row r="11" spans="11:15" x14ac:dyDescent="0.25">
      <c r="K11" t="s">
        <v>335</v>
      </c>
      <c r="L11" t="s">
        <v>346</v>
      </c>
      <c r="M11" t="s">
        <v>341</v>
      </c>
      <c r="N11" t="s">
        <v>342</v>
      </c>
      <c r="O11" t="s">
        <v>345</v>
      </c>
    </row>
    <row r="13" spans="11:15" ht="15" x14ac:dyDescent="0.35">
      <c r="K13" t="s">
        <v>318</v>
      </c>
      <c r="L13" t="s">
        <v>296</v>
      </c>
      <c r="M13" t="s">
        <v>340</v>
      </c>
      <c r="N13" s="463" t="s">
        <v>343</v>
      </c>
      <c r="O13" t="s">
        <v>1</v>
      </c>
    </row>
    <row r="14" spans="11:15" x14ac:dyDescent="0.25">
      <c r="K14" t="s">
        <v>319</v>
      </c>
      <c r="L14" t="s">
        <v>342</v>
      </c>
      <c r="O14" t="s">
        <v>2</v>
      </c>
    </row>
    <row r="15" spans="11:15" x14ac:dyDescent="0.25">
      <c r="K15" t="s">
        <v>320</v>
      </c>
      <c r="O15" t="s">
        <v>344</v>
      </c>
    </row>
    <row r="16" spans="11:15" x14ac:dyDescent="0.25">
      <c r="K16" t="s">
        <v>321</v>
      </c>
      <c r="O16" t="str">
        <f>"Monat: " &amp; 'Tab 1'!B1</f>
        <v>Monat: Juli 2023</v>
      </c>
    </row>
    <row r="17" spans="11:15" x14ac:dyDescent="0.25">
      <c r="K17" t="s">
        <v>322</v>
      </c>
      <c r="O17" t="s">
        <v>293</v>
      </c>
    </row>
    <row r="18" spans="11:15" x14ac:dyDescent="0.25">
      <c r="K18" t="s">
        <v>323</v>
      </c>
      <c r="O18" t="s">
        <v>278</v>
      </c>
    </row>
    <row r="19" spans="11:15" x14ac:dyDescent="0.25">
      <c r="K19" t="s">
        <v>333</v>
      </c>
      <c r="O19" t="s">
        <v>279</v>
      </c>
    </row>
    <row r="20" spans="11:15" x14ac:dyDescent="0.25">
      <c r="K20" t="s">
        <v>324</v>
      </c>
      <c r="O20" t="s">
        <v>280</v>
      </c>
    </row>
    <row r="21" spans="11:15" x14ac:dyDescent="0.25">
      <c r="K21" t="s">
        <v>337</v>
      </c>
      <c r="O21" t="s">
        <v>347</v>
      </c>
    </row>
    <row r="22" spans="11:15" x14ac:dyDescent="0.25">
      <c r="K22" t="s">
        <v>325</v>
      </c>
      <c r="O22" t="s">
        <v>1</v>
      </c>
    </row>
    <row r="23" spans="11:15" x14ac:dyDescent="0.25">
      <c r="K23" t="s">
        <v>326</v>
      </c>
      <c r="O23" t="s">
        <v>4</v>
      </c>
    </row>
    <row r="24" spans="11:15" x14ac:dyDescent="0.25">
      <c r="K24" t="s">
        <v>327</v>
      </c>
    </row>
    <row r="25" spans="11:15" x14ac:dyDescent="0.25">
      <c r="K25" t="s">
        <v>328</v>
      </c>
    </row>
    <row r="26" spans="11:15" x14ac:dyDescent="0.25">
      <c r="K26" t="s">
        <v>325</v>
      </c>
    </row>
    <row r="27" spans="11:15" x14ac:dyDescent="0.25">
      <c r="K27" t="s">
        <v>329</v>
      </c>
    </row>
    <row r="28" spans="11:15" x14ac:dyDescent="0.25">
      <c r="K28" t="s">
        <v>338</v>
      </c>
    </row>
    <row r="29" spans="11:15" x14ac:dyDescent="0.25">
      <c r="K29" t="s">
        <v>330</v>
      </c>
    </row>
    <row r="30" spans="11:15" x14ac:dyDescent="0.25">
      <c r="K30" t="s">
        <v>361</v>
      </c>
    </row>
    <row r="31" spans="11:15" x14ac:dyDescent="0.25">
      <c r="K31" t="s">
        <v>331</v>
      </c>
    </row>
    <row r="32" spans="11:15" x14ac:dyDescent="0.25">
      <c r="K32" t="s">
        <v>332</v>
      </c>
    </row>
    <row r="33" spans="11:11" x14ac:dyDescent="0.25">
      <c r="K33" t="s">
        <v>339</v>
      </c>
    </row>
    <row r="34" spans="11:11" x14ac:dyDescent="0.25">
      <c r="K34" t="s">
        <v>334</v>
      </c>
    </row>
    <row r="35" spans="11:11" x14ac:dyDescent="0.25">
      <c r="K35" t="s">
        <v>336</v>
      </c>
    </row>
  </sheetData>
  <pageMargins left="0.7" right="0.7" top="0.78740157499999996" bottom="0.78740157499999996" header="0.3" footer="0.3"/>
  <pageSetup paperSize="9" orientation="portrait" r:id="rId1"/>
  <headerFooter>
    <oddHeader>&amp;R20.9.2023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B1:N29"/>
  <sheetViews>
    <sheetView showRowColHeaders="0" zoomScale="94" workbookViewId="0">
      <selection activeCell="B1" sqref="B1"/>
    </sheetView>
  </sheetViews>
  <sheetFormatPr baseColWidth="10" defaultColWidth="0" defaultRowHeight="12.6" zeroHeight="1" x14ac:dyDescent="0.25"/>
  <cols>
    <col min="1" max="1" width="2.6640625" style="9" customWidth="1"/>
    <col min="2" max="2" width="3.5546875" style="9" customWidth="1"/>
    <col min="3" max="3" width="6" style="9" customWidth="1"/>
    <col min="4" max="4" width="27.109375" style="9" customWidth="1"/>
    <col min="5" max="5" width="3" style="9" customWidth="1"/>
    <col min="6" max="11" width="12.5546875" style="9" customWidth="1"/>
    <col min="12" max="12" width="2.109375" style="9" customWidth="1"/>
    <col min="13" max="16384" width="0" style="9" hidden="1"/>
  </cols>
  <sheetData>
    <row r="1" spans="2:14" ht="30" customHeight="1" x14ac:dyDescent="0.3">
      <c r="B1" s="341" t="s">
        <v>369</v>
      </c>
      <c r="C1" s="5"/>
      <c r="D1" s="6"/>
      <c r="E1" s="6"/>
      <c r="F1" s="6"/>
      <c r="G1" s="7"/>
      <c r="H1" s="6"/>
      <c r="I1" s="6"/>
      <c r="J1" s="6"/>
      <c r="K1" s="452" t="str">
        <f>INDEX(rP1.Inhalte,22,1)</f>
        <v>zurück zum Inhaltsverzeichnis</v>
      </c>
      <c r="M1"/>
      <c r="N1"/>
    </row>
    <row r="2" spans="2:14" ht="12.75" customHeight="1" x14ac:dyDescent="0.3">
      <c r="B2" s="10"/>
      <c r="C2" s="11"/>
      <c r="G2" s="12"/>
      <c r="I2" s="13"/>
      <c r="K2" s="14"/>
    </row>
    <row r="3" spans="2:14" x14ac:dyDescent="0.25">
      <c r="B3" s="9" t="s">
        <v>6</v>
      </c>
      <c r="K3" s="15" t="s">
        <v>7</v>
      </c>
    </row>
    <row r="4" spans="2:14" ht="7.5" customHeight="1" x14ac:dyDescent="0.25">
      <c r="B4" s="10"/>
      <c r="C4" s="16"/>
      <c r="D4" s="16"/>
      <c r="E4" s="16"/>
      <c r="F4" s="17"/>
      <c r="G4" s="17"/>
      <c r="H4" s="17"/>
      <c r="I4" s="17"/>
      <c r="J4" s="17"/>
      <c r="K4" s="17"/>
    </row>
    <row r="5" spans="2:14" x14ac:dyDescent="0.25">
      <c r="B5" s="18"/>
      <c r="C5" s="19"/>
      <c r="D5" s="19"/>
      <c r="E5" s="20"/>
      <c r="F5" s="21" t="s">
        <v>0</v>
      </c>
      <c r="G5" s="22" t="s">
        <v>0</v>
      </c>
      <c r="H5" s="23" t="s">
        <v>0</v>
      </c>
      <c r="I5" s="24" t="s">
        <v>8</v>
      </c>
      <c r="J5" s="25"/>
      <c r="K5" s="26"/>
    </row>
    <row r="6" spans="2:14" x14ac:dyDescent="0.25">
      <c r="B6" s="27"/>
      <c r="D6" s="9" t="s">
        <v>9</v>
      </c>
      <c r="E6" s="28" t="s">
        <v>0</v>
      </c>
      <c r="F6" s="29" t="s">
        <v>10</v>
      </c>
      <c r="G6" s="30" t="s">
        <v>10</v>
      </c>
      <c r="H6" s="31" t="s">
        <v>11</v>
      </c>
      <c r="I6" s="21" t="s">
        <v>12</v>
      </c>
      <c r="J6" s="30" t="s">
        <v>12</v>
      </c>
      <c r="K6" s="31" t="s">
        <v>11</v>
      </c>
    </row>
    <row r="7" spans="2:14" x14ac:dyDescent="0.25">
      <c r="B7" s="27"/>
      <c r="E7" s="28"/>
      <c r="F7" s="29" t="s">
        <v>0</v>
      </c>
      <c r="G7" s="30" t="s">
        <v>13</v>
      </c>
      <c r="H7" s="31" t="s">
        <v>14</v>
      </c>
      <c r="I7" s="29" t="s">
        <v>15</v>
      </c>
      <c r="J7" s="30" t="s">
        <v>15</v>
      </c>
      <c r="K7" s="31" t="s">
        <v>16</v>
      </c>
    </row>
    <row r="8" spans="2:14" x14ac:dyDescent="0.25">
      <c r="B8" s="27" t="s">
        <v>17</v>
      </c>
      <c r="E8" s="28"/>
      <c r="F8" s="32" t="s">
        <v>0</v>
      </c>
      <c r="G8" s="30"/>
      <c r="H8" s="31" t="s">
        <v>18</v>
      </c>
      <c r="I8" s="32" t="s">
        <v>0</v>
      </c>
      <c r="J8" s="30" t="s">
        <v>13</v>
      </c>
      <c r="K8" s="31" t="s">
        <v>18</v>
      </c>
    </row>
    <row r="9" spans="2:14" x14ac:dyDescent="0.25">
      <c r="B9" s="33"/>
      <c r="C9" s="16"/>
      <c r="D9" s="16"/>
      <c r="E9" s="34"/>
      <c r="F9" s="35" t="s">
        <v>19</v>
      </c>
      <c r="G9" s="36" t="s">
        <v>20</v>
      </c>
      <c r="H9" s="37" t="s">
        <v>21</v>
      </c>
      <c r="I9" s="35" t="s">
        <v>22</v>
      </c>
      <c r="J9" s="36" t="s">
        <v>23</v>
      </c>
      <c r="K9" s="37" t="s">
        <v>24</v>
      </c>
    </row>
    <row r="10" spans="2:14" x14ac:dyDescent="0.25">
      <c r="B10" s="38"/>
      <c r="C10" s="10" t="s">
        <v>25</v>
      </c>
      <c r="D10" s="10"/>
      <c r="E10" s="38"/>
      <c r="F10" s="10"/>
      <c r="G10" s="38"/>
      <c r="H10" s="38"/>
      <c r="I10" s="10"/>
      <c r="J10" s="38"/>
      <c r="K10" s="38"/>
    </row>
    <row r="11" spans="2:14" x14ac:dyDescent="0.25">
      <c r="B11" s="39" t="s">
        <v>26</v>
      </c>
      <c r="C11" s="10"/>
      <c r="D11" s="40" t="s">
        <v>27</v>
      </c>
      <c r="E11" s="41">
        <v>1</v>
      </c>
      <c r="F11" s="347">
        <v>685</v>
      </c>
      <c r="G11" s="42">
        <v>621</v>
      </c>
      <c r="H11" s="342">
        <f>IF(AND(G11&gt; 0,F11&gt;0,F11&lt;=G11*6),F11/G11*100-100,"-")</f>
        <v>10.305958132045092</v>
      </c>
      <c r="I11" s="347">
        <v>4988</v>
      </c>
      <c r="J11" s="42">
        <v>4667</v>
      </c>
      <c r="K11" s="342">
        <f t="shared" ref="K11:K23" si="0">IF(AND(J11&gt; 0,I11&gt;0,I11&lt;=J11*6),I11/J11*100-100,"-")</f>
        <v>6.8780801371330682</v>
      </c>
    </row>
    <row r="12" spans="2:14" x14ac:dyDescent="0.25">
      <c r="B12" s="39" t="s">
        <v>26</v>
      </c>
      <c r="C12" s="10"/>
      <c r="D12" s="40" t="s">
        <v>28</v>
      </c>
      <c r="E12" s="41">
        <v>2</v>
      </c>
      <c r="F12" s="347">
        <v>76622</v>
      </c>
      <c r="G12" s="42">
        <v>76551</v>
      </c>
      <c r="H12" s="342">
        <f>IF(AND(G12&gt; 0,F12&gt;0,F12&lt;=G12*6),F12/G12*100-100,"-")</f>
        <v>9.2748625099602577E-2</v>
      </c>
      <c r="I12" s="347">
        <v>523166</v>
      </c>
      <c r="J12" s="42">
        <v>554747</v>
      </c>
      <c r="K12" s="342">
        <f t="shared" si="0"/>
        <v>-5.6928653962977762</v>
      </c>
    </row>
    <row r="13" spans="2:14" x14ac:dyDescent="0.25">
      <c r="B13" s="39" t="s">
        <v>26</v>
      </c>
      <c r="C13" s="10"/>
      <c r="D13" s="40" t="s">
        <v>29</v>
      </c>
      <c r="E13" s="41">
        <v>3</v>
      </c>
      <c r="F13" s="347">
        <v>9530</v>
      </c>
      <c r="G13" s="42">
        <v>9605</v>
      </c>
      <c r="H13" s="342">
        <f t="shared" ref="H13:H23" si="1">IF(AND(G13&gt; 0,F13&gt;0,F13&lt;=G13*6),F13/G13*100-100,"-")</f>
        <v>-0.78084331077563718</v>
      </c>
      <c r="I13" s="347">
        <v>61871</v>
      </c>
      <c r="J13" s="42">
        <v>53978</v>
      </c>
      <c r="K13" s="342">
        <f t="shared" si="0"/>
        <v>14.62262403201305</v>
      </c>
    </row>
    <row r="14" spans="2:14" x14ac:dyDescent="0.25">
      <c r="B14" s="39" t="s">
        <v>26</v>
      </c>
      <c r="C14" s="10"/>
      <c r="D14" s="40" t="s">
        <v>30</v>
      </c>
      <c r="E14" s="41">
        <v>4</v>
      </c>
      <c r="F14" s="347">
        <v>10038</v>
      </c>
      <c r="G14" s="42">
        <v>9964</v>
      </c>
      <c r="H14" s="342">
        <f t="shared" si="1"/>
        <v>0.74267362505018752</v>
      </c>
      <c r="I14" s="347">
        <v>65573</v>
      </c>
      <c r="J14" s="42">
        <v>69728</v>
      </c>
      <c r="K14" s="342">
        <f t="shared" si="0"/>
        <v>-5.958868747131703</v>
      </c>
    </row>
    <row r="15" spans="2:14" x14ac:dyDescent="0.25">
      <c r="B15" s="39" t="s">
        <v>26</v>
      </c>
      <c r="C15" s="10"/>
      <c r="D15" s="40" t="s">
        <v>31</v>
      </c>
      <c r="E15" s="41">
        <v>5</v>
      </c>
      <c r="F15" s="347">
        <v>29834</v>
      </c>
      <c r="G15" s="42">
        <v>31720</v>
      </c>
      <c r="H15" s="342">
        <f t="shared" si="1"/>
        <v>-5.9457755359394753</v>
      </c>
      <c r="I15" s="347">
        <v>207099</v>
      </c>
      <c r="J15" s="42">
        <v>215086</v>
      </c>
      <c r="K15" s="342">
        <f t="shared" si="0"/>
        <v>-3.7133983615855897</v>
      </c>
    </row>
    <row r="16" spans="2:14" x14ac:dyDescent="0.25">
      <c r="B16" s="39" t="s">
        <v>26</v>
      </c>
      <c r="C16" s="10"/>
      <c r="D16" s="40" t="s">
        <v>32</v>
      </c>
      <c r="E16" s="41">
        <v>6</v>
      </c>
      <c r="F16" s="347">
        <v>0</v>
      </c>
      <c r="G16" s="42">
        <v>0</v>
      </c>
      <c r="H16" s="342" t="str">
        <f t="shared" si="1"/>
        <v>-</v>
      </c>
      <c r="I16" s="347">
        <v>0</v>
      </c>
      <c r="J16" s="42">
        <v>0</v>
      </c>
      <c r="K16" s="342" t="str">
        <f t="shared" si="0"/>
        <v>-</v>
      </c>
    </row>
    <row r="17" spans="2:11" x14ac:dyDescent="0.25">
      <c r="B17" s="39" t="s">
        <v>26</v>
      </c>
      <c r="C17" s="10"/>
      <c r="D17" s="40" t="s">
        <v>33</v>
      </c>
      <c r="E17" s="41">
        <v>7</v>
      </c>
      <c r="F17" s="347">
        <v>9668</v>
      </c>
      <c r="G17" s="42">
        <v>9919</v>
      </c>
      <c r="H17" s="342">
        <f t="shared" si="1"/>
        <v>-2.5304970259098667</v>
      </c>
      <c r="I17" s="347">
        <v>63240</v>
      </c>
      <c r="J17" s="42">
        <v>76410</v>
      </c>
      <c r="K17" s="342">
        <f t="shared" si="0"/>
        <v>-17.235963879073424</v>
      </c>
    </row>
    <row r="18" spans="2:11" x14ac:dyDescent="0.25">
      <c r="B18" s="39" t="s">
        <v>26</v>
      </c>
      <c r="C18" s="10"/>
      <c r="D18" s="40" t="s">
        <v>34</v>
      </c>
      <c r="E18" s="41">
        <v>8</v>
      </c>
      <c r="F18" s="347">
        <v>3834</v>
      </c>
      <c r="G18" s="42">
        <v>2934</v>
      </c>
      <c r="H18" s="342">
        <f t="shared" si="1"/>
        <v>30.674846625766861</v>
      </c>
      <c r="I18" s="347">
        <v>21080</v>
      </c>
      <c r="J18" s="42">
        <v>20307</v>
      </c>
      <c r="K18" s="342">
        <f t="shared" si="0"/>
        <v>3.8065691633427008</v>
      </c>
    </row>
    <row r="19" spans="2:11" s="49" customFormat="1" ht="13.2" thickBot="1" x14ac:dyDescent="0.3">
      <c r="B19" s="45" t="s">
        <v>35</v>
      </c>
      <c r="C19" s="46" t="s">
        <v>36</v>
      </c>
      <c r="D19" s="46"/>
      <c r="E19" s="47">
        <v>9</v>
      </c>
      <c r="F19" s="48">
        <f>SUM(F11:F18)</f>
        <v>140211</v>
      </c>
      <c r="G19" s="48">
        <f>SUM(G11:G18)</f>
        <v>141314</v>
      </c>
      <c r="H19" s="370">
        <f t="shared" si="1"/>
        <v>-0.78053129909280017</v>
      </c>
      <c r="I19" s="48">
        <f>SUM(I11:I18)</f>
        <v>947017</v>
      </c>
      <c r="J19" s="48">
        <f>SUM(J11:J18)</f>
        <v>994923</v>
      </c>
      <c r="K19" s="370">
        <f t="shared" si="0"/>
        <v>-4.8150459884835328</v>
      </c>
    </row>
    <row r="20" spans="2:11" ht="13.2" thickTop="1" x14ac:dyDescent="0.25">
      <c r="B20" s="38"/>
      <c r="C20" s="10" t="s">
        <v>37</v>
      </c>
      <c r="D20" s="10"/>
      <c r="E20" s="38"/>
      <c r="F20" s="50"/>
      <c r="G20" s="51" t="s">
        <v>0</v>
      </c>
      <c r="H20" s="343"/>
      <c r="I20" s="50"/>
      <c r="J20" s="51" t="s">
        <v>0</v>
      </c>
      <c r="K20" s="343"/>
    </row>
    <row r="21" spans="2:11" x14ac:dyDescent="0.25">
      <c r="B21" s="38"/>
      <c r="C21" s="52"/>
      <c r="D21" s="52" t="s">
        <v>38</v>
      </c>
      <c r="E21" s="53">
        <v>10</v>
      </c>
      <c r="F21" s="54">
        <v>618</v>
      </c>
      <c r="G21" s="55">
        <v>493</v>
      </c>
      <c r="H21" s="342">
        <f t="shared" si="1"/>
        <v>25.354969574036517</v>
      </c>
      <c r="I21" s="54">
        <v>4357</v>
      </c>
      <c r="J21" s="55">
        <v>4484</v>
      </c>
      <c r="K21" s="342">
        <f t="shared" si="0"/>
        <v>-2.8322925958965186</v>
      </c>
    </row>
    <row r="22" spans="2:11" x14ac:dyDescent="0.25">
      <c r="B22" s="38"/>
      <c r="C22" s="18" t="s">
        <v>39</v>
      </c>
      <c r="D22" s="56"/>
      <c r="E22" s="57"/>
      <c r="F22" s="58"/>
      <c r="G22" s="59"/>
      <c r="H22" s="343"/>
      <c r="I22" s="58"/>
      <c r="J22" s="59"/>
      <c r="K22" s="343"/>
    </row>
    <row r="23" spans="2:11" x14ac:dyDescent="0.25">
      <c r="B23" s="41"/>
      <c r="C23" s="33" t="s">
        <v>0</v>
      </c>
      <c r="D23" s="40" t="s">
        <v>40</v>
      </c>
      <c r="E23" s="41">
        <v>11</v>
      </c>
      <c r="F23" s="42">
        <v>141313</v>
      </c>
      <c r="G23" s="43">
        <v>136134</v>
      </c>
      <c r="H23" s="342">
        <f t="shared" si="1"/>
        <v>3.8043398416266285</v>
      </c>
      <c r="I23" s="42">
        <v>953597</v>
      </c>
      <c r="J23" s="43">
        <v>980031</v>
      </c>
      <c r="K23" s="342">
        <f t="shared" si="0"/>
        <v>-2.6972616172345596</v>
      </c>
    </row>
    <row r="24" spans="2:11" x14ac:dyDescent="0.25">
      <c r="B24" s="10"/>
      <c r="C24" s="10"/>
      <c r="D24" s="10"/>
      <c r="E24" s="10"/>
      <c r="F24" s="50"/>
      <c r="G24" s="61"/>
      <c r="H24" s="376"/>
      <c r="I24" s="50"/>
      <c r="J24" s="61"/>
      <c r="K24" s="376"/>
    </row>
    <row r="25" spans="2:11" x14ac:dyDescent="0.25">
      <c r="B25" s="63" t="s">
        <v>294</v>
      </c>
      <c r="C25" s="10"/>
      <c r="D25" s="10"/>
      <c r="E25" s="10"/>
      <c r="F25" s="50"/>
      <c r="G25" s="61"/>
      <c r="H25" s="62"/>
      <c r="I25" s="50"/>
      <c r="J25" s="61"/>
      <c r="K25" s="62"/>
    </row>
    <row r="26" spans="2:11" x14ac:dyDescent="0.25">
      <c r="B26" s="63"/>
      <c r="C26" s="10"/>
      <c r="D26" s="10"/>
      <c r="E26" s="10"/>
      <c r="F26" s="50"/>
      <c r="G26" s="61"/>
      <c r="H26" s="62"/>
      <c r="I26" s="50"/>
      <c r="J26" s="61"/>
      <c r="K26" s="62"/>
    </row>
    <row r="27" spans="2:11" s="63" customFormat="1" x14ac:dyDescent="0.25">
      <c r="B27" s="63" t="s">
        <v>41</v>
      </c>
    </row>
    <row r="28" spans="2:11" s="63" customFormat="1" x14ac:dyDescent="0.25">
      <c r="B28" s="63" t="s">
        <v>42</v>
      </c>
    </row>
    <row r="29" spans="2:11" s="63" customFormat="1" x14ac:dyDescent="0.25">
      <c r="B29" s="63" t="s">
        <v>43</v>
      </c>
    </row>
  </sheetData>
  <phoneticPr fontId="0" type="noConversion"/>
  <hyperlinks>
    <hyperlink ref="K1" location="Inhalt!F15" display="Inhalt!F15" xr:uid="{00000000-0004-0000-0200-000000000000}"/>
  </hyperlinks>
  <printOptions horizontalCentered="1"/>
  <pageMargins left="0.19685039370078741" right="0.19685039370078741" top="0.97" bottom="0" header="0.51181102362204722" footer="0.51181102362204722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IM41"/>
  <sheetViews>
    <sheetView showRowColHeaders="0" zoomScale="88" workbookViewId="0">
      <selection activeCell="G41" sqref="G41"/>
    </sheetView>
  </sheetViews>
  <sheetFormatPr baseColWidth="10" defaultColWidth="0" defaultRowHeight="12.6" zeroHeight="1" x14ac:dyDescent="0.25"/>
  <cols>
    <col min="1" max="1" width="2.6640625" style="9" customWidth="1"/>
    <col min="2" max="2" width="3.5546875" style="9" customWidth="1"/>
    <col min="3" max="3" width="6" style="9" customWidth="1"/>
    <col min="4" max="4" width="27.109375" style="9" customWidth="1"/>
    <col min="5" max="5" width="3" style="9" customWidth="1"/>
    <col min="6" max="11" width="13.109375" style="9" customWidth="1"/>
    <col min="12" max="246" width="0" style="9" hidden="1" customWidth="1"/>
    <col min="247" max="247" width="12.109375" style="9" hidden="1" customWidth="1"/>
    <col min="248" max="248" width="2.109375" style="9" customWidth="1"/>
    <col min="249" max="16384" width="0" style="9" hidden="1"/>
  </cols>
  <sheetData>
    <row r="1" spans="2:14" ht="15.6" x14ac:dyDescent="0.3">
      <c r="B1" s="341" t="s">
        <v>369</v>
      </c>
      <c r="C1" s="64"/>
      <c r="D1" s="6"/>
      <c r="E1" s="6"/>
      <c r="F1" s="6"/>
      <c r="G1" s="7"/>
      <c r="H1" s="6"/>
      <c r="I1" s="6"/>
      <c r="J1" s="6"/>
      <c r="K1" s="452" t="str">
        <f>INDEX(rP1.Inhalte,22,1)</f>
        <v>zurück zum Inhaltsverzeichnis</v>
      </c>
      <c r="M1"/>
      <c r="N1"/>
    </row>
    <row r="2" spans="2:14" ht="7.5" customHeight="1" x14ac:dyDescent="0.3">
      <c r="B2" s="10"/>
      <c r="C2" s="11"/>
      <c r="G2" s="12"/>
      <c r="I2" s="13"/>
      <c r="K2" s="14"/>
    </row>
    <row r="3" spans="2:14" x14ac:dyDescent="0.25">
      <c r="B3" s="65" t="s">
        <v>44</v>
      </c>
      <c r="C3" s="65"/>
      <c r="D3" s="65"/>
      <c r="E3" s="65"/>
      <c r="F3" s="65"/>
      <c r="G3" s="65"/>
      <c r="I3" s="66"/>
      <c r="K3" s="15" t="s">
        <v>7</v>
      </c>
    </row>
    <row r="4" spans="2:14" ht="7.5" customHeight="1" x14ac:dyDescent="0.25">
      <c r="B4" s="10"/>
      <c r="C4" s="16"/>
      <c r="D4" s="16"/>
      <c r="E4" s="16"/>
      <c r="F4" s="17"/>
      <c r="G4" s="17"/>
      <c r="H4" s="17"/>
      <c r="I4" s="17"/>
      <c r="J4" s="17"/>
      <c r="K4" s="17"/>
    </row>
    <row r="5" spans="2:14" x14ac:dyDescent="0.25">
      <c r="B5" s="18"/>
      <c r="C5" s="19"/>
      <c r="D5" s="19"/>
      <c r="E5" s="20"/>
      <c r="F5" s="21" t="s">
        <v>0</v>
      </c>
      <c r="G5" s="22" t="s">
        <v>0</v>
      </c>
      <c r="H5" s="23" t="s">
        <v>0</v>
      </c>
      <c r="I5" s="24" t="s">
        <v>8</v>
      </c>
      <c r="J5" s="25"/>
      <c r="K5" s="26"/>
      <c r="L5" s="362"/>
    </row>
    <row r="6" spans="2:14" x14ac:dyDescent="0.25">
      <c r="B6" s="27"/>
      <c r="D6" s="9" t="s">
        <v>9</v>
      </c>
      <c r="E6" s="28" t="s">
        <v>0</v>
      </c>
      <c r="F6" s="29" t="s">
        <v>10</v>
      </c>
      <c r="G6" s="30" t="s">
        <v>10</v>
      </c>
      <c r="H6" s="31" t="s">
        <v>11</v>
      </c>
      <c r="I6" s="21" t="s">
        <v>12</v>
      </c>
      <c r="J6" s="30" t="s">
        <v>12</v>
      </c>
      <c r="K6" s="31" t="s">
        <v>11</v>
      </c>
      <c r="L6" s="362"/>
    </row>
    <row r="7" spans="2:14" x14ac:dyDescent="0.25">
      <c r="B7" s="27"/>
      <c r="E7" s="28"/>
      <c r="F7" s="29" t="s">
        <v>0</v>
      </c>
      <c r="G7" s="30" t="s">
        <v>13</v>
      </c>
      <c r="H7" s="31" t="s">
        <v>14</v>
      </c>
      <c r="I7" s="29" t="s">
        <v>15</v>
      </c>
      <c r="J7" s="30" t="s">
        <v>15</v>
      </c>
      <c r="K7" s="31" t="s">
        <v>16</v>
      </c>
      <c r="L7" s="362"/>
    </row>
    <row r="8" spans="2:14" x14ac:dyDescent="0.25">
      <c r="B8" s="27" t="s">
        <v>17</v>
      </c>
      <c r="E8" s="28"/>
      <c r="F8" s="32" t="s">
        <v>0</v>
      </c>
      <c r="G8" s="30"/>
      <c r="H8" s="31" t="s">
        <v>18</v>
      </c>
      <c r="I8" s="32" t="s">
        <v>0</v>
      </c>
      <c r="J8" s="30" t="s">
        <v>13</v>
      </c>
      <c r="K8" s="31" t="s">
        <v>18</v>
      </c>
      <c r="L8" s="362"/>
    </row>
    <row r="9" spans="2:14" x14ac:dyDescent="0.25">
      <c r="B9" s="33"/>
      <c r="C9" s="16"/>
      <c r="D9" s="16"/>
      <c r="E9" s="34"/>
      <c r="F9" s="35" t="s">
        <v>19</v>
      </c>
      <c r="G9" s="36" t="s">
        <v>20</v>
      </c>
      <c r="H9" s="37" t="s">
        <v>21</v>
      </c>
      <c r="I9" s="35" t="s">
        <v>22</v>
      </c>
      <c r="J9" s="36" t="s">
        <v>23</v>
      </c>
      <c r="K9" s="37" t="s">
        <v>24</v>
      </c>
      <c r="L9" s="362"/>
    </row>
    <row r="10" spans="2:14" hidden="1" x14ac:dyDescent="0.25">
      <c r="B10" s="38"/>
      <c r="C10" s="9" t="s">
        <v>364</v>
      </c>
      <c r="D10" s="10"/>
      <c r="E10" s="39"/>
      <c r="F10" s="10"/>
      <c r="G10" s="38"/>
      <c r="H10" s="38"/>
      <c r="I10" s="10"/>
      <c r="J10" s="38"/>
      <c r="K10" s="38"/>
      <c r="L10" s="362"/>
    </row>
    <row r="11" spans="2:14" hidden="1" x14ac:dyDescent="0.25">
      <c r="B11" s="39" t="s">
        <v>26</v>
      </c>
      <c r="C11" s="10"/>
      <c r="D11" s="16"/>
      <c r="E11" s="67">
        <v>1</v>
      </c>
      <c r="F11" s="42">
        <v>0</v>
      </c>
      <c r="G11" s="43">
        <v>0</v>
      </c>
      <c r="H11" s="342" t="str">
        <f t="shared" ref="H11:H26" si="0">IF(AND(G11&gt; 0,F11&gt;0,F11&lt;=G11*6),F11/G11*100-100,"-")</f>
        <v>-</v>
      </c>
      <c r="I11" s="42">
        <v>0</v>
      </c>
      <c r="J11" s="43">
        <v>0</v>
      </c>
      <c r="K11" s="342" t="str">
        <f t="shared" ref="K11:K26" si="1">IF(AND(J11&gt; 0,I11&gt;0,I11&lt;=J11*6),I11/J11*100-100,"-")</f>
        <v>-</v>
      </c>
      <c r="L11" s="362"/>
    </row>
    <row r="12" spans="2:14" hidden="1" x14ac:dyDescent="0.25">
      <c r="B12" s="39" t="s">
        <v>26</v>
      </c>
      <c r="C12" s="10"/>
      <c r="D12" s="16"/>
      <c r="E12" s="67">
        <v>2</v>
      </c>
      <c r="F12" s="42">
        <v>0</v>
      </c>
      <c r="G12" s="43">
        <v>0</v>
      </c>
      <c r="H12" s="342" t="str">
        <f t="shared" si="0"/>
        <v>-</v>
      </c>
      <c r="I12" s="42">
        <v>0</v>
      </c>
      <c r="J12" s="43">
        <v>0</v>
      </c>
      <c r="K12" s="342" t="str">
        <f t="shared" si="1"/>
        <v>-</v>
      </c>
      <c r="L12" s="362"/>
    </row>
    <row r="13" spans="2:14" hidden="1" x14ac:dyDescent="0.25">
      <c r="B13" s="39" t="s">
        <v>26</v>
      </c>
      <c r="C13" s="10"/>
      <c r="D13" s="16"/>
      <c r="E13" s="67">
        <v>3</v>
      </c>
      <c r="F13" s="42">
        <v>0</v>
      </c>
      <c r="G13" s="43">
        <v>0</v>
      </c>
      <c r="H13" s="342" t="str">
        <f t="shared" si="0"/>
        <v>-</v>
      </c>
      <c r="I13" s="42">
        <v>0</v>
      </c>
      <c r="J13" s="43">
        <v>0</v>
      </c>
      <c r="K13" s="342" t="str">
        <f t="shared" si="1"/>
        <v>-</v>
      </c>
      <c r="L13" s="362"/>
    </row>
    <row r="14" spans="2:14" hidden="1" x14ac:dyDescent="0.25">
      <c r="B14" s="39" t="s">
        <v>26</v>
      </c>
      <c r="C14" s="10"/>
      <c r="D14" s="16"/>
      <c r="E14" s="67">
        <v>4</v>
      </c>
      <c r="F14" s="42">
        <v>0</v>
      </c>
      <c r="G14" s="43">
        <v>0</v>
      </c>
      <c r="H14" s="342" t="str">
        <f t="shared" si="0"/>
        <v>-</v>
      </c>
      <c r="I14" s="42">
        <v>0</v>
      </c>
      <c r="J14" s="43">
        <v>0</v>
      </c>
      <c r="K14" s="342" t="str">
        <f t="shared" si="1"/>
        <v>-</v>
      </c>
      <c r="L14" s="362"/>
    </row>
    <row r="15" spans="2:14" hidden="1" x14ac:dyDescent="0.25">
      <c r="B15" s="39" t="s">
        <v>26</v>
      </c>
      <c r="C15" s="10"/>
      <c r="D15" s="16"/>
      <c r="E15" s="67">
        <v>5</v>
      </c>
      <c r="F15" s="42">
        <v>0</v>
      </c>
      <c r="G15" s="43">
        <v>0</v>
      </c>
      <c r="H15" s="342" t="str">
        <f t="shared" si="0"/>
        <v>-</v>
      </c>
      <c r="I15" s="42">
        <v>0</v>
      </c>
      <c r="J15" s="43">
        <v>0</v>
      </c>
      <c r="K15" s="342" t="str">
        <f t="shared" si="1"/>
        <v>-</v>
      </c>
      <c r="L15" s="362"/>
    </row>
    <row r="16" spans="2:14" hidden="1" x14ac:dyDescent="0.25">
      <c r="B16" s="39" t="s">
        <v>26</v>
      </c>
      <c r="C16" s="10"/>
      <c r="D16" s="16"/>
      <c r="E16" s="67">
        <v>6</v>
      </c>
      <c r="F16" s="42">
        <v>0</v>
      </c>
      <c r="G16" s="43">
        <v>0</v>
      </c>
      <c r="H16" s="342" t="str">
        <f t="shared" si="0"/>
        <v>-</v>
      </c>
      <c r="I16" s="42">
        <v>0</v>
      </c>
      <c r="J16" s="43">
        <v>0</v>
      </c>
      <c r="K16" s="342" t="str">
        <f t="shared" si="1"/>
        <v>-</v>
      </c>
      <c r="L16" s="362"/>
    </row>
    <row r="17" spans="1:12" hidden="1" x14ac:dyDescent="0.25">
      <c r="B17" s="39" t="s">
        <v>26</v>
      </c>
      <c r="C17" s="10"/>
      <c r="D17" s="16"/>
      <c r="E17" s="67">
        <v>7</v>
      </c>
      <c r="F17" s="42">
        <v>0</v>
      </c>
      <c r="G17" s="43">
        <v>0</v>
      </c>
      <c r="H17" s="342" t="str">
        <f t="shared" si="0"/>
        <v>-</v>
      </c>
      <c r="I17" s="42">
        <v>0</v>
      </c>
      <c r="J17" s="43">
        <v>0</v>
      </c>
      <c r="K17" s="342" t="str">
        <f t="shared" si="1"/>
        <v>-</v>
      </c>
      <c r="L17" s="362"/>
    </row>
    <row r="18" spans="1:12" hidden="1" x14ac:dyDescent="0.25">
      <c r="B18" s="39" t="s">
        <v>26</v>
      </c>
      <c r="C18" s="10"/>
      <c r="D18" s="16"/>
      <c r="E18" s="67">
        <v>8</v>
      </c>
      <c r="F18" s="42">
        <v>0</v>
      </c>
      <c r="G18" s="43">
        <v>0</v>
      </c>
      <c r="H18" s="342" t="str">
        <f t="shared" si="0"/>
        <v>-</v>
      </c>
      <c r="I18" s="42">
        <v>0</v>
      </c>
      <c r="J18" s="43">
        <v>0</v>
      </c>
      <c r="K18" s="342" t="str">
        <f t="shared" si="1"/>
        <v>-</v>
      </c>
      <c r="L18" s="362"/>
    </row>
    <row r="19" spans="1:12" hidden="1" x14ac:dyDescent="0.25">
      <c r="B19" s="39" t="s">
        <v>26</v>
      </c>
      <c r="C19" s="10"/>
      <c r="D19" s="16"/>
      <c r="E19" s="67">
        <v>9</v>
      </c>
      <c r="F19" s="42">
        <v>0</v>
      </c>
      <c r="G19" s="43">
        <v>0</v>
      </c>
      <c r="H19" s="342" t="str">
        <f t="shared" si="0"/>
        <v>-</v>
      </c>
      <c r="I19" s="42">
        <v>0</v>
      </c>
      <c r="J19" s="43">
        <v>0</v>
      </c>
      <c r="K19" s="342" t="str">
        <f t="shared" si="1"/>
        <v>-</v>
      </c>
      <c r="L19" s="362"/>
    </row>
    <row r="20" spans="1:12" hidden="1" x14ac:dyDescent="0.25">
      <c r="B20" s="39" t="s">
        <v>26</v>
      </c>
      <c r="C20" s="10"/>
      <c r="D20" s="16"/>
      <c r="E20" s="67">
        <v>10</v>
      </c>
      <c r="F20" s="42">
        <v>0</v>
      </c>
      <c r="G20" s="43">
        <v>0</v>
      </c>
      <c r="H20" s="342" t="str">
        <f t="shared" si="0"/>
        <v>-</v>
      </c>
      <c r="I20" s="42">
        <v>0</v>
      </c>
      <c r="J20" s="43">
        <v>0</v>
      </c>
      <c r="K20" s="342" t="str">
        <f t="shared" si="1"/>
        <v>-</v>
      </c>
      <c r="L20" s="362"/>
    </row>
    <row r="21" spans="1:12" hidden="1" x14ac:dyDescent="0.25">
      <c r="B21" s="39" t="s">
        <v>26</v>
      </c>
      <c r="C21" s="10"/>
      <c r="D21" s="16"/>
      <c r="E21" s="67">
        <v>11</v>
      </c>
      <c r="F21" s="42">
        <v>0</v>
      </c>
      <c r="G21" s="43">
        <v>0</v>
      </c>
      <c r="H21" s="342" t="str">
        <f t="shared" si="0"/>
        <v>-</v>
      </c>
      <c r="I21" s="42">
        <v>0</v>
      </c>
      <c r="J21" s="43">
        <v>0</v>
      </c>
      <c r="K21" s="342" t="str">
        <f t="shared" si="1"/>
        <v>-</v>
      </c>
      <c r="L21" s="362"/>
    </row>
    <row r="22" spans="1:12" hidden="1" x14ac:dyDescent="0.25">
      <c r="B22" s="39" t="s">
        <v>26</v>
      </c>
      <c r="C22" s="10"/>
      <c r="D22" s="16"/>
      <c r="E22" s="67">
        <v>12</v>
      </c>
      <c r="F22" s="42">
        <v>0</v>
      </c>
      <c r="G22" s="43">
        <v>0</v>
      </c>
      <c r="H22" s="342" t="str">
        <f t="shared" si="0"/>
        <v>-</v>
      </c>
      <c r="I22" s="42">
        <v>0</v>
      </c>
      <c r="J22" s="43">
        <v>0</v>
      </c>
      <c r="K22" s="342" t="str">
        <f t="shared" si="1"/>
        <v>-</v>
      </c>
      <c r="L22" s="362"/>
    </row>
    <row r="23" spans="1:12" hidden="1" x14ac:dyDescent="0.25">
      <c r="B23" s="39" t="s">
        <v>26</v>
      </c>
      <c r="C23" s="10"/>
      <c r="D23" s="16"/>
      <c r="E23" s="67">
        <v>13</v>
      </c>
      <c r="F23" s="42">
        <v>0</v>
      </c>
      <c r="G23" s="43">
        <v>0</v>
      </c>
      <c r="H23" s="342" t="str">
        <f t="shared" si="0"/>
        <v>-</v>
      </c>
      <c r="I23" s="42">
        <v>0</v>
      </c>
      <c r="J23" s="43">
        <v>0</v>
      </c>
      <c r="K23" s="342" t="str">
        <f t="shared" si="1"/>
        <v>-</v>
      </c>
      <c r="L23" s="362"/>
    </row>
    <row r="24" spans="1:12" hidden="1" x14ac:dyDescent="0.25">
      <c r="B24" s="39" t="s">
        <v>26</v>
      </c>
      <c r="C24" s="10"/>
      <c r="D24" s="16"/>
      <c r="E24" s="67">
        <v>14</v>
      </c>
      <c r="F24" s="42">
        <v>0</v>
      </c>
      <c r="G24" s="43">
        <v>0</v>
      </c>
      <c r="H24" s="342" t="str">
        <f t="shared" si="0"/>
        <v>-</v>
      </c>
      <c r="I24" s="42">
        <v>0</v>
      </c>
      <c r="J24" s="43">
        <v>0</v>
      </c>
      <c r="K24" s="342" t="str">
        <f t="shared" si="1"/>
        <v>-</v>
      </c>
      <c r="L24" s="362"/>
    </row>
    <row r="25" spans="1:12" hidden="1" x14ac:dyDescent="0.25">
      <c r="B25" s="39" t="s">
        <v>26</v>
      </c>
      <c r="C25" s="10"/>
      <c r="D25" s="16"/>
      <c r="E25" s="67">
        <v>15</v>
      </c>
      <c r="F25" s="42">
        <v>0</v>
      </c>
      <c r="G25" s="43">
        <v>0</v>
      </c>
      <c r="H25" s="342" t="str">
        <f t="shared" si="0"/>
        <v>-</v>
      </c>
      <c r="I25" s="42">
        <v>0</v>
      </c>
      <c r="J25" s="43">
        <v>0</v>
      </c>
      <c r="K25" s="342" t="str">
        <f t="shared" si="1"/>
        <v>-</v>
      </c>
      <c r="L25" s="362"/>
    </row>
    <row r="26" spans="1:12" hidden="1" x14ac:dyDescent="0.25">
      <c r="B26" s="39" t="s">
        <v>26</v>
      </c>
      <c r="C26" s="10"/>
      <c r="D26" s="16"/>
      <c r="E26" s="67">
        <v>16</v>
      </c>
      <c r="F26" s="42">
        <v>0</v>
      </c>
      <c r="G26" s="43">
        <v>0</v>
      </c>
      <c r="H26" s="342" t="str">
        <f t="shared" si="0"/>
        <v>-</v>
      </c>
      <c r="I26" s="42">
        <v>0</v>
      </c>
      <c r="J26" s="43">
        <v>0</v>
      </c>
      <c r="K26" s="342" t="str">
        <f t="shared" si="1"/>
        <v>-</v>
      </c>
      <c r="L26" s="362"/>
    </row>
    <row r="27" spans="1:12" hidden="1" x14ac:dyDescent="0.25">
      <c r="B27" s="39" t="s">
        <v>26</v>
      </c>
      <c r="C27" s="10"/>
      <c r="D27" s="40"/>
      <c r="E27" s="67">
        <v>17</v>
      </c>
      <c r="F27" s="42">
        <v>0</v>
      </c>
      <c r="G27" s="43">
        <v>0</v>
      </c>
      <c r="H27" s="342" t="str">
        <f t="shared" ref="H27:H36" si="2">IF(AND(G27&gt; 0,F27&gt;0,F27&lt;=G27*6),F27/G27*100-100,"-")</f>
        <v>-</v>
      </c>
      <c r="I27" s="42">
        <v>0</v>
      </c>
      <c r="J27" s="43">
        <v>0</v>
      </c>
      <c r="K27" s="342" t="str">
        <f t="shared" ref="K27:K36" si="3">IF(AND(J27&gt; 0,I27&gt;0,I27&lt;=J27*6),I27/J27*100-100,"-")</f>
        <v>-</v>
      </c>
      <c r="L27" s="362"/>
    </row>
    <row r="28" spans="1:12" hidden="1" x14ac:dyDescent="0.25">
      <c r="B28" s="39" t="s">
        <v>26</v>
      </c>
      <c r="C28" s="10"/>
      <c r="D28" s="40"/>
      <c r="E28" s="67">
        <v>18</v>
      </c>
      <c r="F28" s="42">
        <v>0</v>
      </c>
      <c r="G28" s="43">
        <v>0</v>
      </c>
      <c r="H28" s="342" t="str">
        <f t="shared" si="2"/>
        <v>-</v>
      </c>
      <c r="I28" s="42">
        <v>0</v>
      </c>
      <c r="J28" s="43">
        <v>0</v>
      </c>
      <c r="K28" s="342" t="str">
        <f t="shared" si="3"/>
        <v>-</v>
      </c>
      <c r="L28" s="362"/>
    </row>
    <row r="29" spans="1:12" hidden="1" x14ac:dyDescent="0.25">
      <c r="B29" s="39" t="s">
        <v>26</v>
      </c>
      <c r="C29" s="10"/>
      <c r="D29" s="40"/>
      <c r="E29" s="36">
        <v>19</v>
      </c>
      <c r="F29" s="42">
        <v>0</v>
      </c>
      <c r="G29" s="43">
        <v>0</v>
      </c>
      <c r="H29" s="342" t="str">
        <f t="shared" si="2"/>
        <v>-</v>
      </c>
      <c r="I29" s="42">
        <v>0</v>
      </c>
      <c r="J29" s="43">
        <v>0</v>
      </c>
      <c r="K29" s="342" t="str">
        <f t="shared" si="3"/>
        <v>-</v>
      </c>
      <c r="L29" s="362"/>
    </row>
    <row r="30" spans="1:12" s="49" customFormat="1" x14ac:dyDescent="0.25">
      <c r="A30" s="9"/>
      <c r="B30" s="68" t="s">
        <v>35</v>
      </c>
      <c r="C30" s="69" t="s">
        <v>45</v>
      </c>
      <c r="D30" s="69"/>
      <c r="E30" s="70">
        <v>20</v>
      </c>
      <c r="F30" s="71">
        <v>7032981</v>
      </c>
      <c r="G30" s="71">
        <v>7462390</v>
      </c>
      <c r="H30" s="344">
        <f t="shared" si="2"/>
        <v>-5.7543092762506376</v>
      </c>
      <c r="I30" s="71">
        <v>44767321</v>
      </c>
      <c r="J30" s="71">
        <v>50904901</v>
      </c>
      <c r="K30" s="344">
        <f t="shared" si="3"/>
        <v>-12.056953023049786</v>
      </c>
    </row>
    <row r="31" spans="1:12" x14ac:dyDescent="0.25">
      <c r="B31" s="72" t="s">
        <v>26</v>
      </c>
      <c r="C31" s="73" t="s">
        <v>46</v>
      </c>
      <c r="D31" s="74"/>
      <c r="E31" s="75">
        <v>21</v>
      </c>
      <c r="F31" s="76">
        <v>0</v>
      </c>
      <c r="G31" s="43">
        <v>0</v>
      </c>
      <c r="H31" s="342" t="str">
        <f t="shared" si="2"/>
        <v>-</v>
      </c>
      <c r="I31" s="76">
        <v>0</v>
      </c>
      <c r="J31" s="43">
        <v>0</v>
      </c>
      <c r="K31" s="342" t="str">
        <f t="shared" si="3"/>
        <v>-</v>
      </c>
    </row>
    <row r="32" spans="1:12" x14ac:dyDescent="0.25">
      <c r="B32" s="72" t="s">
        <v>26</v>
      </c>
      <c r="C32" s="73" t="s">
        <v>47</v>
      </c>
      <c r="D32" s="74"/>
      <c r="E32" s="75">
        <v>22</v>
      </c>
      <c r="F32" s="76">
        <v>141313</v>
      </c>
      <c r="G32" s="76">
        <v>136134</v>
      </c>
      <c r="H32" s="342">
        <f t="shared" si="2"/>
        <v>3.8043398416266285</v>
      </c>
      <c r="I32" s="76">
        <v>953597</v>
      </c>
      <c r="J32" s="76">
        <v>980031</v>
      </c>
      <c r="K32" s="342">
        <f t="shared" si="3"/>
        <v>-2.6972616172345596</v>
      </c>
    </row>
    <row r="33" spans="1:11" x14ac:dyDescent="0.25">
      <c r="B33" s="72" t="s">
        <v>48</v>
      </c>
      <c r="C33" s="73" t="s">
        <v>49</v>
      </c>
      <c r="D33" s="74"/>
      <c r="E33" s="75">
        <v>23</v>
      </c>
      <c r="F33" s="76">
        <v>0</v>
      </c>
      <c r="G33" s="76">
        <v>0</v>
      </c>
      <c r="H33" s="342" t="str">
        <f t="shared" si="2"/>
        <v>-</v>
      </c>
      <c r="I33" s="76">
        <v>13583</v>
      </c>
      <c r="J33" s="76">
        <v>94633</v>
      </c>
      <c r="K33" s="342">
        <f t="shared" si="3"/>
        <v>-85.646656029080759</v>
      </c>
    </row>
    <row r="34" spans="1:11" s="49" customFormat="1" x14ac:dyDescent="0.25">
      <c r="A34" s="9"/>
      <c r="B34" s="77" t="s">
        <v>35</v>
      </c>
      <c r="C34" s="78" t="s">
        <v>50</v>
      </c>
      <c r="D34" s="79"/>
      <c r="E34" s="70">
        <v>24</v>
      </c>
      <c r="F34" s="71">
        <f>F30+F31+F32-F33</f>
        <v>7174294</v>
      </c>
      <c r="G34" s="71">
        <f>G30+G31+G32-G33</f>
        <v>7598524</v>
      </c>
      <c r="H34" s="344">
        <f t="shared" si="2"/>
        <v>-5.583057972837878</v>
      </c>
      <c r="I34" s="71">
        <f>I30+I31+I32-I33</f>
        <v>45707335</v>
      </c>
      <c r="J34" s="71">
        <f>J30+J31+J32-J33</f>
        <v>51790299</v>
      </c>
      <c r="K34" s="344">
        <f t="shared" si="3"/>
        <v>-11.745373395121732</v>
      </c>
    </row>
    <row r="35" spans="1:11" x14ac:dyDescent="0.25">
      <c r="B35" s="80" t="s">
        <v>26</v>
      </c>
      <c r="C35" s="286" t="s">
        <v>355</v>
      </c>
      <c r="D35" s="74"/>
      <c r="E35" s="75">
        <v>25</v>
      </c>
      <c r="F35" s="76">
        <f>F36-F34</f>
        <v>7103</v>
      </c>
      <c r="G35" s="76">
        <f>G36-G34</f>
        <v>632</v>
      </c>
      <c r="H35" s="368" t="s">
        <v>48</v>
      </c>
      <c r="I35" s="76">
        <f>I36-I34</f>
        <v>78283</v>
      </c>
      <c r="J35" s="76">
        <f>J36-J34</f>
        <v>-12625</v>
      </c>
      <c r="K35" s="368" t="s">
        <v>48</v>
      </c>
    </row>
    <row r="36" spans="1:11" s="49" customFormat="1" x14ac:dyDescent="0.25">
      <c r="A36" s="9"/>
      <c r="B36" s="81" t="s">
        <v>35</v>
      </c>
      <c r="C36" s="78" t="s">
        <v>51</v>
      </c>
      <c r="D36" s="79"/>
      <c r="E36" s="70">
        <v>26</v>
      </c>
      <c r="F36" s="71">
        <v>7181397</v>
      </c>
      <c r="G36" s="71">
        <v>7599156</v>
      </c>
      <c r="H36" s="344">
        <f t="shared" si="2"/>
        <v>-5.4974394524865602</v>
      </c>
      <c r="I36" s="71">
        <v>45785618</v>
      </c>
      <c r="J36" s="71">
        <v>51777674</v>
      </c>
      <c r="K36" s="344">
        <f t="shared" si="3"/>
        <v>-11.572663538342795</v>
      </c>
    </row>
    <row r="37" spans="1:11" ht="7.5" customHeight="1" x14ac:dyDescent="0.25">
      <c r="B37" s="10"/>
      <c r="C37" s="10"/>
      <c r="D37" s="10"/>
      <c r="E37" s="10"/>
      <c r="F37" s="50"/>
      <c r="G37" s="61"/>
      <c r="H37" s="62"/>
      <c r="I37" s="50"/>
      <c r="J37" s="61"/>
      <c r="K37" s="62"/>
    </row>
    <row r="38" spans="1:11" x14ac:dyDescent="0.25">
      <c r="B38" s="473" t="s">
        <v>365</v>
      </c>
      <c r="C38" s="10"/>
      <c r="D38" s="10"/>
      <c r="E38" s="10"/>
      <c r="F38" s="50"/>
      <c r="G38" s="61"/>
      <c r="H38" s="62"/>
      <c r="I38" s="50"/>
      <c r="J38" s="61"/>
      <c r="K38" s="62"/>
    </row>
    <row r="39" spans="1:11" s="63" customFormat="1" x14ac:dyDescent="0.25">
      <c r="A39" s="9"/>
      <c r="B39" s="473" t="s">
        <v>366</v>
      </c>
    </row>
    <row r="40" spans="1:11" s="63" customFormat="1" ht="7.5" customHeight="1" x14ac:dyDescent="0.25">
      <c r="A40" s="9"/>
    </row>
    <row r="41" spans="1:11" s="63" customFormat="1" x14ac:dyDescent="0.25">
      <c r="A41" s="9"/>
      <c r="B41" s="63" t="s">
        <v>354</v>
      </c>
    </row>
  </sheetData>
  <phoneticPr fontId="0" type="noConversion"/>
  <hyperlinks>
    <hyperlink ref="K1" location="Inhalt!F16" display="Inhalt!F16" xr:uid="{00000000-0004-0000-0300-000000000000}"/>
  </hyperlinks>
  <printOptions horizontalCentered="1"/>
  <pageMargins left="0.19685039370078741" right="0.19685039370078741" top="0.99" bottom="0" header="0.51181102300000003" footer="0.51181102300000003"/>
  <pageSetup paperSize="9" orientation="landscape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B1:N35"/>
  <sheetViews>
    <sheetView showRowColHeaders="0" zoomScale="92" workbookViewId="0">
      <selection activeCell="B34" sqref="B34:B35"/>
    </sheetView>
  </sheetViews>
  <sheetFormatPr baseColWidth="10" defaultColWidth="0" defaultRowHeight="12.6" zeroHeight="1" x14ac:dyDescent="0.25"/>
  <cols>
    <col min="1" max="1" width="2.6640625" style="9" customWidth="1"/>
    <col min="2" max="2" width="3.5546875" style="9" customWidth="1"/>
    <col min="3" max="3" width="6" style="9" customWidth="1"/>
    <col min="4" max="4" width="27.109375" style="9" customWidth="1"/>
    <col min="5" max="5" width="3" style="9" customWidth="1"/>
    <col min="6" max="11" width="13.109375" style="9" customWidth="1"/>
    <col min="12" max="12" width="1.109375" style="9" customWidth="1"/>
    <col min="13" max="16384" width="0" style="9" hidden="1"/>
  </cols>
  <sheetData>
    <row r="1" spans="2:14" ht="15.6" x14ac:dyDescent="0.3">
      <c r="B1" s="341" t="s">
        <v>369</v>
      </c>
      <c r="C1" s="64"/>
      <c r="D1" s="6"/>
      <c r="E1" s="6"/>
      <c r="F1" s="6"/>
      <c r="G1" s="7"/>
      <c r="H1" s="6"/>
      <c r="I1" s="6"/>
      <c r="J1" s="6"/>
      <c r="K1" s="452" t="str">
        <f>INDEX(rP1.Inhalte,22,1)</f>
        <v>zurück zum Inhaltsverzeichnis</v>
      </c>
      <c r="M1"/>
      <c r="N1"/>
    </row>
    <row r="2" spans="2:14" ht="7.5" customHeight="1" x14ac:dyDescent="0.3">
      <c r="B2" s="10"/>
      <c r="C2" s="11"/>
      <c r="G2" s="12"/>
      <c r="I2" s="13"/>
      <c r="K2" s="14"/>
    </row>
    <row r="3" spans="2:14" x14ac:dyDescent="0.25">
      <c r="B3" s="9" t="s">
        <v>52</v>
      </c>
      <c r="K3" s="15" t="s">
        <v>53</v>
      </c>
    </row>
    <row r="4" spans="2:14" ht="7.5" customHeight="1" x14ac:dyDescent="0.25">
      <c r="B4" s="10"/>
      <c r="C4" s="16"/>
      <c r="D4" s="16"/>
      <c r="E4" s="16"/>
      <c r="F4" s="17"/>
      <c r="G4" s="17"/>
      <c r="H4" s="17"/>
      <c r="I4" s="17"/>
      <c r="J4" s="17"/>
      <c r="K4" s="17"/>
    </row>
    <row r="5" spans="2:14" x14ac:dyDescent="0.25">
      <c r="B5" s="18"/>
      <c r="C5" s="19"/>
      <c r="D5" s="19"/>
      <c r="E5" s="20"/>
      <c r="F5" s="21" t="s">
        <v>0</v>
      </c>
      <c r="G5" s="22" t="s">
        <v>0</v>
      </c>
      <c r="H5" s="23" t="s">
        <v>0</v>
      </c>
      <c r="I5" s="24" t="s">
        <v>8</v>
      </c>
      <c r="J5" s="25"/>
      <c r="K5" s="26"/>
    </row>
    <row r="6" spans="2:14" x14ac:dyDescent="0.25">
      <c r="B6" s="27"/>
      <c r="D6" s="9" t="s">
        <v>9</v>
      </c>
      <c r="E6" s="28" t="s">
        <v>0</v>
      </c>
      <c r="F6" s="29" t="s">
        <v>10</v>
      </c>
      <c r="G6" s="30" t="s">
        <v>10</v>
      </c>
      <c r="H6" s="31" t="s">
        <v>11</v>
      </c>
      <c r="I6" s="21" t="s">
        <v>12</v>
      </c>
      <c r="J6" s="30" t="s">
        <v>12</v>
      </c>
      <c r="K6" s="31" t="s">
        <v>11</v>
      </c>
    </row>
    <row r="7" spans="2:14" x14ac:dyDescent="0.25">
      <c r="B7" s="27"/>
      <c r="E7" s="28"/>
      <c r="F7" s="29" t="s">
        <v>0</v>
      </c>
      <c r="G7" s="30" t="s">
        <v>13</v>
      </c>
      <c r="H7" s="31" t="s">
        <v>14</v>
      </c>
      <c r="I7" s="29" t="s">
        <v>15</v>
      </c>
      <c r="J7" s="30" t="s">
        <v>15</v>
      </c>
      <c r="K7" s="31" t="s">
        <v>16</v>
      </c>
    </row>
    <row r="8" spans="2:14" x14ac:dyDescent="0.25">
      <c r="B8" s="27"/>
      <c r="E8" s="28"/>
      <c r="F8" s="32" t="s">
        <v>0</v>
      </c>
      <c r="G8" s="30"/>
      <c r="H8" s="31" t="s">
        <v>18</v>
      </c>
      <c r="I8" s="32" t="s">
        <v>0</v>
      </c>
      <c r="J8" s="30" t="s">
        <v>13</v>
      </c>
      <c r="K8" s="31" t="s">
        <v>18</v>
      </c>
    </row>
    <row r="9" spans="2:14" x14ac:dyDescent="0.25">
      <c r="B9" s="33"/>
      <c r="C9" s="16"/>
      <c r="D9" s="16"/>
      <c r="E9" s="34"/>
      <c r="F9" s="35" t="s">
        <v>19</v>
      </c>
      <c r="G9" s="36" t="s">
        <v>20</v>
      </c>
      <c r="H9" s="37" t="s">
        <v>21</v>
      </c>
      <c r="I9" s="35" t="s">
        <v>54</v>
      </c>
      <c r="J9" s="36" t="s">
        <v>23</v>
      </c>
      <c r="K9" s="37" t="s">
        <v>24</v>
      </c>
    </row>
    <row r="10" spans="2:14" hidden="1" x14ac:dyDescent="0.25">
      <c r="B10" s="38"/>
      <c r="C10" s="9" t="s">
        <v>364</v>
      </c>
      <c r="D10" s="10"/>
      <c r="E10" s="39"/>
      <c r="F10" s="10"/>
      <c r="G10" s="38"/>
      <c r="H10" s="38"/>
      <c r="I10" s="10"/>
      <c r="J10" s="38"/>
      <c r="K10" s="38"/>
    </row>
    <row r="11" spans="2:14" hidden="1" x14ac:dyDescent="0.25">
      <c r="B11" s="39" t="s">
        <v>26</v>
      </c>
      <c r="C11" s="10"/>
      <c r="D11" s="16"/>
      <c r="E11" s="67">
        <v>1</v>
      </c>
      <c r="F11" s="363" t="s">
        <v>48</v>
      </c>
      <c r="G11" s="363" t="s">
        <v>48</v>
      </c>
      <c r="H11" s="342" t="str">
        <f>IF(AND(G11&lt;&gt;"-",F11&lt;&gt;"-"),IF((F11&lt;=G11*6),F11/G11*100-100,"-"),"-")</f>
        <v>-</v>
      </c>
      <c r="I11" s="363" t="s">
        <v>48</v>
      </c>
      <c r="J11" s="363" t="s">
        <v>48</v>
      </c>
      <c r="K11" s="342" t="str">
        <f>IF(AND(J11&lt;&gt;"-",I11&lt;&gt;"-"),IF((I11&lt;=J11*6),I11/J11*100-100,"-"),"-")</f>
        <v>-</v>
      </c>
    </row>
    <row r="12" spans="2:14" hidden="1" x14ac:dyDescent="0.25">
      <c r="B12" s="39" t="s">
        <v>26</v>
      </c>
      <c r="C12" s="10"/>
      <c r="D12" s="40"/>
      <c r="E12" s="67">
        <v>2</v>
      </c>
      <c r="F12" s="363" t="s">
        <v>48</v>
      </c>
      <c r="G12" s="363" t="s">
        <v>48</v>
      </c>
      <c r="H12" s="342" t="str">
        <f t="shared" ref="H12:H27" si="0">IF(AND(G12&lt;&gt;"-",F12&lt;&gt;"-"),IF((F12&lt;=G12*6),F12/G12*100-100,"-"),"-")</f>
        <v>-</v>
      </c>
      <c r="I12" s="363" t="s">
        <v>48</v>
      </c>
      <c r="J12" s="363" t="s">
        <v>48</v>
      </c>
      <c r="K12" s="342" t="str">
        <f t="shared" ref="K12:K27" si="1">IF(AND(J12&lt;&gt;"-",I12&lt;&gt;"-"),IF((I12&lt;=J12*6),I12/J12*100-100,"-"),"-")</f>
        <v>-</v>
      </c>
    </row>
    <row r="13" spans="2:14" hidden="1" x14ac:dyDescent="0.25">
      <c r="B13" s="39" t="s">
        <v>26</v>
      </c>
      <c r="C13" s="10"/>
      <c r="D13" s="40"/>
      <c r="E13" s="67">
        <v>3</v>
      </c>
      <c r="F13" s="363" t="s">
        <v>48</v>
      </c>
      <c r="G13" s="363" t="s">
        <v>48</v>
      </c>
      <c r="H13" s="342" t="str">
        <f t="shared" si="0"/>
        <v>-</v>
      </c>
      <c r="I13" s="363" t="s">
        <v>48</v>
      </c>
      <c r="J13" s="363" t="s">
        <v>48</v>
      </c>
      <c r="K13" s="342" t="str">
        <f t="shared" si="1"/>
        <v>-</v>
      </c>
    </row>
    <row r="14" spans="2:14" hidden="1" x14ac:dyDescent="0.25">
      <c r="B14" s="39" t="s">
        <v>26</v>
      </c>
      <c r="C14" s="10"/>
      <c r="D14" s="40"/>
      <c r="E14" s="67">
        <v>4</v>
      </c>
      <c r="F14" s="363" t="s">
        <v>48</v>
      </c>
      <c r="G14" s="363" t="s">
        <v>48</v>
      </c>
      <c r="H14" s="342" t="str">
        <f t="shared" si="0"/>
        <v>-</v>
      </c>
      <c r="I14" s="363" t="s">
        <v>48</v>
      </c>
      <c r="J14" s="363" t="s">
        <v>48</v>
      </c>
      <c r="K14" s="342" t="str">
        <f t="shared" si="1"/>
        <v>-</v>
      </c>
    </row>
    <row r="15" spans="2:14" hidden="1" x14ac:dyDescent="0.25">
      <c r="B15" s="39" t="s">
        <v>26</v>
      </c>
      <c r="C15" s="10"/>
      <c r="D15" s="40"/>
      <c r="E15" s="67">
        <v>5</v>
      </c>
      <c r="F15" s="363" t="s">
        <v>48</v>
      </c>
      <c r="G15" s="363" t="s">
        <v>48</v>
      </c>
      <c r="H15" s="342" t="str">
        <f t="shared" si="0"/>
        <v>-</v>
      </c>
      <c r="I15" s="363" t="s">
        <v>48</v>
      </c>
      <c r="J15" s="363" t="s">
        <v>48</v>
      </c>
      <c r="K15" s="342" t="str">
        <f t="shared" si="1"/>
        <v>-</v>
      </c>
    </row>
    <row r="16" spans="2:14" hidden="1" x14ac:dyDescent="0.25">
      <c r="B16" s="39" t="s">
        <v>26</v>
      </c>
      <c r="C16" s="10"/>
      <c r="D16" s="40"/>
      <c r="E16" s="67">
        <v>6</v>
      </c>
      <c r="F16" s="363" t="s">
        <v>48</v>
      </c>
      <c r="G16" s="363" t="s">
        <v>48</v>
      </c>
      <c r="H16" s="342" t="str">
        <f t="shared" si="0"/>
        <v>-</v>
      </c>
      <c r="I16" s="363" t="s">
        <v>48</v>
      </c>
      <c r="J16" s="363" t="s">
        <v>48</v>
      </c>
      <c r="K16" s="342" t="str">
        <f t="shared" si="1"/>
        <v>-</v>
      </c>
    </row>
    <row r="17" spans="2:11" hidden="1" x14ac:dyDescent="0.25">
      <c r="B17" s="39" t="s">
        <v>26</v>
      </c>
      <c r="C17" s="10"/>
      <c r="D17" s="16"/>
      <c r="E17" s="67">
        <v>7</v>
      </c>
      <c r="F17" s="363" t="s">
        <v>48</v>
      </c>
      <c r="G17" s="363" t="s">
        <v>48</v>
      </c>
      <c r="H17" s="342" t="str">
        <f t="shared" si="0"/>
        <v>-</v>
      </c>
      <c r="I17" s="363" t="s">
        <v>48</v>
      </c>
      <c r="J17" s="363" t="s">
        <v>48</v>
      </c>
      <c r="K17" s="342" t="str">
        <f t="shared" si="1"/>
        <v>-</v>
      </c>
    </row>
    <row r="18" spans="2:11" hidden="1" x14ac:dyDescent="0.25">
      <c r="B18" s="39" t="s">
        <v>26</v>
      </c>
      <c r="C18" s="10"/>
      <c r="D18" s="16"/>
      <c r="E18" s="67">
        <v>8</v>
      </c>
      <c r="F18" s="363" t="s">
        <v>48</v>
      </c>
      <c r="G18" s="363" t="s">
        <v>48</v>
      </c>
      <c r="H18" s="342" t="str">
        <f t="shared" si="0"/>
        <v>-</v>
      </c>
      <c r="I18" s="363" t="s">
        <v>48</v>
      </c>
      <c r="J18" s="363" t="s">
        <v>48</v>
      </c>
      <c r="K18" s="342" t="str">
        <f t="shared" si="1"/>
        <v>-</v>
      </c>
    </row>
    <row r="19" spans="2:11" hidden="1" x14ac:dyDescent="0.25">
      <c r="B19" s="39" t="s">
        <v>26</v>
      </c>
      <c r="C19" s="10"/>
      <c r="D19" s="40"/>
      <c r="E19" s="67">
        <v>9</v>
      </c>
      <c r="F19" s="363" t="s">
        <v>48</v>
      </c>
      <c r="G19" s="363" t="s">
        <v>48</v>
      </c>
      <c r="H19" s="342" t="str">
        <f t="shared" si="0"/>
        <v>-</v>
      </c>
      <c r="I19" s="363" t="s">
        <v>48</v>
      </c>
      <c r="J19" s="363" t="s">
        <v>48</v>
      </c>
      <c r="K19" s="342" t="str">
        <f t="shared" si="1"/>
        <v>-</v>
      </c>
    </row>
    <row r="20" spans="2:11" hidden="1" x14ac:dyDescent="0.25">
      <c r="B20" s="39" t="s">
        <v>26</v>
      </c>
      <c r="C20" s="10"/>
      <c r="D20" s="40"/>
      <c r="E20" s="67">
        <v>10</v>
      </c>
      <c r="F20" s="363" t="s">
        <v>48</v>
      </c>
      <c r="G20" s="363" t="s">
        <v>48</v>
      </c>
      <c r="H20" s="342" t="str">
        <f t="shared" si="0"/>
        <v>-</v>
      </c>
      <c r="I20" s="363" t="s">
        <v>48</v>
      </c>
      <c r="J20" s="363" t="s">
        <v>48</v>
      </c>
      <c r="K20" s="342" t="str">
        <f t="shared" si="1"/>
        <v>-</v>
      </c>
    </row>
    <row r="21" spans="2:11" hidden="1" x14ac:dyDescent="0.25">
      <c r="B21" s="39" t="s">
        <v>26</v>
      </c>
      <c r="C21" s="10"/>
      <c r="D21" s="40"/>
      <c r="E21" s="67">
        <v>11</v>
      </c>
      <c r="F21" s="363" t="s">
        <v>48</v>
      </c>
      <c r="G21" s="363" t="s">
        <v>48</v>
      </c>
      <c r="H21" s="342" t="str">
        <f t="shared" si="0"/>
        <v>-</v>
      </c>
      <c r="I21" s="363" t="s">
        <v>48</v>
      </c>
      <c r="J21" s="363" t="s">
        <v>48</v>
      </c>
      <c r="K21" s="342" t="str">
        <f t="shared" si="1"/>
        <v>-</v>
      </c>
    </row>
    <row r="22" spans="2:11" hidden="1" x14ac:dyDescent="0.25">
      <c r="B22" s="39" t="s">
        <v>26</v>
      </c>
      <c r="C22" s="10"/>
      <c r="D22" s="40"/>
      <c r="E22" s="67">
        <v>12</v>
      </c>
      <c r="F22" s="363" t="s">
        <v>48</v>
      </c>
      <c r="G22" s="363" t="s">
        <v>48</v>
      </c>
      <c r="H22" s="342" t="str">
        <f t="shared" si="0"/>
        <v>-</v>
      </c>
      <c r="I22" s="363" t="s">
        <v>48</v>
      </c>
      <c r="J22" s="363" t="s">
        <v>48</v>
      </c>
      <c r="K22" s="342" t="str">
        <f t="shared" si="1"/>
        <v>-</v>
      </c>
    </row>
    <row r="23" spans="2:11" hidden="1" x14ac:dyDescent="0.25">
      <c r="B23" s="39" t="s">
        <v>26</v>
      </c>
      <c r="C23" s="10"/>
      <c r="D23" s="40"/>
      <c r="E23" s="67">
        <v>13</v>
      </c>
      <c r="F23" s="363" t="s">
        <v>48</v>
      </c>
      <c r="G23" s="363" t="s">
        <v>48</v>
      </c>
      <c r="H23" s="342" t="str">
        <f t="shared" si="0"/>
        <v>-</v>
      </c>
      <c r="I23" s="363" t="s">
        <v>48</v>
      </c>
      <c r="J23" s="363" t="s">
        <v>48</v>
      </c>
      <c r="K23" s="342" t="str">
        <f t="shared" si="1"/>
        <v>-</v>
      </c>
    </row>
    <row r="24" spans="2:11" hidden="1" x14ac:dyDescent="0.25">
      <c r="B24" s="39" t="s">
        <v>26</v>
      </c>
      <c r="C24" s="10"/>
      <c r="D24" s="16"/>
      <c r="E24" s="67">
        <v>14</v>
      </c>
      <c r="F24" s="363" t="s">
        <v>48</v>
      </c>
      <c r="G24" s="363" t="s">
        <v>48</v>
      </c>
      <c r="H24" s="342" t="str">
        <f t="shared" si="0"/>
        <v>-</v>
      </c>
      <c r="I24" s="363" t="s">
        <v>48</v>
      </c>
      <c r="J24" s="363" t="s">
        <v>48</v>
      </c>
      <c r="K24" s="342" t="str">
        <f t="shared" si="1"/>
        <v>-</v>
      </c>
    </row>
    <row r="25" spans="2:11" hidden="1" x14ac:dyDescent="0.25">
      <c r="B25" s="39" t="s">
        <v>26</v>
      </c>
      <c r="C25" s="10"/>
      <c r="D25" s="40"/>
      <c r="E25" s="67">
        <v>15</v>
      </c>
      <c r="F25" s="363" t="s">
        <v>48</v>
      </c>
      <c r="G25" s="363" t="s">
        <v>48</v>
      </c>
      <c r="H25" s="342" t="str">
        <f t="shared" si="0"/>
        <v>-</v>
      </c>
      <c r="I25" s="363" t="s">
        <v>48</v>
      </c>
      <c r="J25" s="363" t="s">
        <v>48</v>
      </c>
      <c r="K25" s="342" t="str">
        <f t="shared" si="1"/>
        <v>-</v>
      </c>
    </row>
    <row r="26" spans="2:11" hidden="1" x14ac:dyDescent="0.25">
      <c r="B26" s="39" t="s">
        <v>26</v>
      </c>
      <c r="C26" s="10"/>
      <c r="D26" s="40"/>
      <c r="E26" s="67">
        <v>16</v>
      </c>
      <c r="F26" s="363" t="s">
        <v>48</v>
      </c>
      <c r="G26" s="363" t="s">
        <v>48</v>
      </c>
      <c r="H26" s="342" t="str">
        <f t="shared" si="0"/>
        <v>-</v>
      </c>
      <c r="I26" s="363" t="s">
        <v>48</v>
      </c>
      <c r="J26" s="363" t="s">
        <v>48</v>
      </c>
      <c r="K26" s="342" t="str">
        <f t="shared" si="1"/>
        <v>-</v>
      </c>
    </row>
    <row r="27" spans="2:11" hidden="1" x14ac:dyDescent="0.25">
      <c r="B27" s="39" t="s">
        <v>26</v>
      </c>
      <c r="C27" s="10"/>
      <c r="D27" s="40"/>
      <c r="E27" s="67">
        <v>17</v>
      </c>
      <c r="F27" s="363" t="s">
        <v>48</v>
      </c>
      <c r="G27" s="363" t="s">
        <v>48</v>
      </c>
      <c r="H27" s="342" t="str">
        <f t="shared" si="0"/>
        <v>-</v>
      </c>
      <c r="I27" s="363" t="s">
        <v>48</v>
      </c>
      <c r="J27" s="363" t="s">
        <v>48</v>
      </c>
      <c r="K27" s="342" t="str">
        <f t="shared" si="1"/>
        <v>-</v>
      </c>
    </row>
    <row r="28" spans="2:11" hidden="1" x14ac:dyDescent="0.25">
      <c r="B28" s="39" t="s">
        <v>26</v>
      </c>
      <c r="C28" s="10"/>
      <c r="D28" s="40"/>
      <c r="E28" s="67">
        <v>18</v>
      </c>
      <c r="F28" s="363" t="s">
        <v>48</v>
      </c>
      <c r="G28" s="363" t="s">
        <v>48</v>
      </c>
      <c r="H28" s="342" t="str">
        <f>IF(AND(G28&lt;&gt;"-",F28&lt;&gt;"-"),IF((F28&lt;=G28*6),F28/G28*100-100,"-"),"-")</f>
        <v>-</v>
      </c>
      <c r="I28" s="363" t="s">
        <v>48</v>
      </c>
      <c r="J28" s="363" t="s">
        <v>48</v>
      </c>
      <c r="K28" s="342" t="str">
        <f>IF(AND(J28&lt;&gt;"-",I28&lt;&gt;"-"),IF((I28&lt;=J28*6),I28/J28*100-100,"-"),"-")</f>
        <v>-</v>
      </c>
    </row>
    <row r="29" spans="2:11" hidden="1" x14ac:dyDescent="0.25">
      <c r="B29" s="39" t="s">
        <v>26</v>
      </c>
      <c r="C29" s="10"/>
      <c r="D29" s="40"/>
      <c r="E29" s="36">
        <v>19</v>
      </c>
      <c r="F29" s="363" t="s">
        <v>48</v>
      </c>
      <c r="G29" s="363" t="s">
        <v>48</v>
      </c>
      <c r="H29" s="342" t="str">
        <f>IF(AND(G29&lt;&gt;"-",F29&lt;&gt;"-"),IF((F29&lt;=G29*6),F29/G29*100-100,"-"),"-")</f>
        <v>-</v>
      </c>
      <c r="I29" s="363" t="s">
        <v>48</v>
      </c>
      <c r="J29" s="363" t="s">
        <v>48</v>
      </c>
      <c r="K29" s="342" t="str">
        <f>IF(AND(J29&lt;&gt;"-",I29&lt;&gt;"-"),IF((I29&lt;=J29*6),I29/J29*100-100,"-"),"-")</f>
        <v>-</v>
      </c>
    </row>
    <row r="30" spans="2:11" x14ac:dyDescent="0.25">
      <c r="B30" s="68" t="s">
        <v>35</v>
      </c>
      <c r="C30" s="69" t="s">
        <v>45</v>
      </c>
      <c r="D30" s="69"/>
      <c r="E30" s="70">
        <v>20</v>
      </c>
      <c r="F30" s="364">
        <v>548.75</v>
      </c>
      <c r="G30" s="364">
        <v>787.23</v>
      </c>
      <c r="H30" s="371">
        <f>IF(AND(G30&lt;&gt;"-",F30&lt;&gt;"-"),IF((F30&lt;=G30*6),F30/G30*100-100,"-"),"-")</f>
        <v>-30.293560966934692</v>
      </c>
      <c r="I30" s="364">
        <v>565.63</v>
      </c>
      <c r="J30" s="364">
        <v>702.98</v>
      </c>
      <c r="K30" s="371">
        <f>IF(AND(J30&lt;&gt;"-",I30&lt;&gt;"-"),IF((I30&lt;=J30*6),I30/J30*100-100,"-"),"-")</f>
        <v>-19.538251443853312</v>
      </c>
    </row>
    <row r="31" spans="2:11" x14ac:dyDescent="0.25">
      <c r="B31" s="72" t="s">
        <v>26</v>
      </c>
      <c r="C31" s="73" t="s">
        <v>46</v>
      </c>
      <c r="D31" s="74"/>
      <c r="E31" s="75">
        <v>21</v>
      </c>
      <c r="F31" s="363" t="s">
        <v>48</v>
      </c>
      <c r="G31" s="363" t="s">
        <v>48</v>
      </c>
      <c r="H31" s="342" t="str">
        <f>IF(AND(G31&lt;&gt;"-",F31&lt;&gt;"-"),IF((F31&lt;=G31*6),F31/G31*100-100,"-"),"-")</f>
        <v>-</v>
      </c>
      <c r="I31" s="363" t="s">
        <v>48</v>
      </c>
      <c r="J31" s="363" t="s">
        <v>48</v>
      </c>
      <c r="K31" s="342" t="str">
        <f>IF(AND(J31&lt;&gt;"-",I31&lt;&gt;"-"),IF((I31&lt;=J31*6),I31/J31*100-100,"-"),"-")</f>
        <v>-</v>
      </c>
    </row>
    <row r="32" spans="2:11" x14ac:dyDescent="0.25">
      <c r="B32" s="82" t="s">
        <v>35</v>
      </c>
      <c r="C32" s="78" t="s">
        <v>55</v>
      </c>
      <c r="D32" s="79"/>
      <c r="E32" s="70">
        <v>22</v>
      </c>
      <c r="F32" s="364">
        <v>548.75</v>
      </c>
      <c r="G32" s="364">
        <v>787.23</v>
      </c>
      <c r="H32" s="371">
        <f>IF(AND(G32&lt;&gt;"-",F32&lt;&gt;"-"),IF((F32&lt;=G32*6),F32/G32*100-100,"-"),"-")</f>
        <v>-30.293560966934692</v>
      </c>
      <c r="I32" s="364">
        <v>565.63</v>
      </c>
      <c r="J32" s="364">
        <v>702.98</v>
      </c>
      <c r="K32" s="371">
        <f>IF(AND(J32&lt;&gt;"-",I32&lt;&gt;"-"),IF((I32&lt;=J32*6),I32/J32*100-100,"-"),"-")</f>
        <v>-19.538251443853312</v>
      </c>
    </row>
    <row r="33" spans="2:11" ht="7.5" customHeight="1" x14ac:dyDescent="0.25">
      <c r="B33" s="10"/>
      <c r="C33" s="10"/>
      <c r="D33" s="10"/>
      <c r="E33" s="10"/>
      <c r="F33" s="50"/>
      <c r="G33" s="61"/>
      <c r="H33" s="62"/>
      <c r="I33" s="50"/>
      <c r="J33" s="61"/>
      <c r="K33" s="62"/>
    </row>
    <row r="34" spans="2:11" x14ac:dyDescent="0.25">
      <c r="B34" s="473" t="s">
        <v>367</v>
      </c>
      <c r="H34" s="63"/>
    </row>
    <row r="35" spans="2:11" x14ac:dyDescent="0.25">
      <c r="B35" s="473" t="s">
        <v>368</v>
      </c>
    </row>
  </sheetData>
  <phoneticPr fontId="0" type="noConversion"/>
  <hyperlinks>
    <hyperlink ref="K1" location="Inhalt!F17" display="Inhalt!F17" xr:uid="{00000000-0004-0000-0400-000000000000}"/>
  </hyperlinks>
  <printOptions horizontalCentered="1" verticalCentered="1"/>
  <pageMargins left="0.19685039370078741" right="0.19685039370078741" top="0.8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B1:K37"/>
  <sheetViews>
    <sheetView showRowColHeaders="0" zoomScale="87" workbookViewId="0">
      <selection activeCell="K1" sqref="K1"/>
    </sheetView>
  </sheetViews>
  <sheetFormatPr baseColWidth="10" defaultColWidth="0" defaultRowHeight="12.6" zeroHeight="1" x14ac:dyDescent="0.25"/>
  <cols>
    <col min="1" max="1" width="7.6640625" style="9" customWidth="1"/>
    <col min="2" max="2" width="3.5546875" style="9" customWidth="1"/>
    <col min="3" max="3" width="2.33203125" style="9" customWidth="1"/>
    <col min="4" max="4" width="32.109375" style="9" customWidth="1"/>
    <col min="5" max="5" width="3" style="9" customWidth="1"/>
    <col min="6" max="11" width="12.5546875" style="9" customWidth="1"/>
    <col min="12" max="12" width="2.109375" style="9" customWidth="1"/>
    <col min="13" max="16384" width="0" style="9" hidden="1"/>
  </cols>
  <sheetData>
    <row r="1" spans="2:11" ht="15.6" x14ac:dyDescent="0.3">
      <c r="B1" s="341" t="s">
        <v>369</v>
      </c>
      <c r="C1" s="64"/>
      <c r="D1" s="6"/>
      <c r="E1" s="6"/>
      <c r="F1" s="6"/>
      <c r="G1" s="7"/>
      <c r="H1" s="6"/>
      <c r="I1" s="6"/>
      <c r="J1" s="6"/>
      <c r="K1" s="452" t="str">
        <f>INDEX(rP1.Inhalte,22,1)</f>
        <v>zurück zum Inhaltsverzeichnis</v>
      </c>
    </row>
    <row r="2" spans="2:11" ht="7.5" customHeight="1" x14ac:dyDescent="0.3">
      <c r="B2" s="10"/>
      <c r="C2" s="11"/>
      <c r="G2" s="12"/>
      <c r="I2" s="13"/>
      <c r="K2" s="14"/>
    </row>
    <row r="3" spans="2:11" x14ac:dyDescent="0.25">
      <c r="B3" s="9" t="s">
        <v>56</v>
      </c>
      <c r="K3" s="15" t="s">
        <v>7</v>
      </c>
    </row>
    <row r="4" spans="2:11" ht="7.5" customHeight="1" x14ac:dyDescent="0.25">
      <c r="B4" s="10"/>
      <c r="C4" s="16"/>
      <c r="D4" s="16"/>
      <c r="E4" s="16"/>
      <c r="F4" s="17"/>
      <c r="G4" s="17"/>
      <c r="H4" s="17"/>
      <c r="I4" s="17"/>
      <c r="J4" s="17"/>
      <c r="K4" s="17"/>
    </row>
    <row r="5" spans="2:11" x14ac:dyDescent="0.25">
      <c r="B5" s="18"/>
      <c r="C5" s="19"/>
      <c r="D5" s="19"/>
      <c r="E5" s="20"/>
      <c r="F5" s="21" t="s">
        <v>0</v>
      </c>
      <c r="G5" s="22" t="s">
        <v>0</v>
      </c>
      <c r="H5" s="23" t="s">
        <v>0</v>
      </c>
      <c r="I5" s="24" t="s">
        <v>8</v>
      </c>
      <c r="J5" s="25"/>
      <c r="K5" s="26"/>
    </row>
    <row r="6" spans="2:11" x14ac:dyDescent="0.25">
      <c r="B6" s="27"/>
      <c r="D6" s="9" t="s">
        <v>9</v>
      </c>
      <c r="E6" s="28" t="s">
        <v>0</v>
      </c>
      <c r="F6" s="29" t="s">
        <v>10</v>
      </c>
      <c r="G6" s="30" t="s">
        <v>10</v>
      </c>
      <c r="H6" s="31" t="s">
        <v>11</v>
      </c>
      <c r="I6" s="21" t="s">
        <v>12</v>
      </c>
      <c r="J6" s="30" t="s">
        <v>12</v>
      </c>
      <c r="K6" s="31" t="s">
        <v>11</v>
      </c>
    </row>
    <row r="7" spans="2:11" x14ac:dyDescent="0.25">
      <c r="B7" s="27"/>
      <c r="E7" s="28"/>
      <c r="F7" s="29" t="s">
        <v>0</v>
      </c>
      <c r="G7" s="30" t="s">
        <v>13</v>
      </c>
      <c r="H7" s="31" t="s">
        <v>14</v>
      </c>
      <c r="I7" s="29" t="s">
        <v>15</v>
      </c>
      <c r="J7" s="30" t="s">
        <v>15</v>
      </c>
      <c r="K7" s="31" t="s">
        <v>16</v>
      </c>
    </row>
    <row r="8" spans="2:11" x14ac:dyDescent="0.25">
      <c r="B8" s="27" t="s">
        <v>57</v>
      </c>
      <c r="E8" s="28"/>
      <c r="F8" s="32" t="s">
        <v>0</v>
      </c>
      <c r="G8" s="30"/>
      <c r="H8" s="31" t="s">
        <v>18</v>
      </c>
      <c r="I8" s="32" t="s">
        <v>0</v>
      </c>
      <c r="J8" s="30" t="s">
        <v>13</v>
      </c>
      <c r="K8" s="31" t="s">
        <v>18</v>
      </c>
    </row>
    <row r="9" spans="2:11" x14ac:dyDescent="0.25">
      <c r="B9" s="33"/>
      <c r="C9" s="16"/>
      <c r="D9" s="16"/>
      <c r="E9" s="34"/>
      <c r="F9" s="35" t="s">
        <v>19</v>
      </c>
      <c r="G9" s="36" t="s">
        <v>20</v>
      </c>
      <c r="H9" s="37" t="s">
        <v>21</v>
      </c>
      <c r="I9" s="35" t="s">
        <v>54</v>
      </c>
      <c r="J9" s="36" t="s">
        <v>23</v>
      </c>
      <c r="K9" s="37" t="s">
        <v>24</v>
      </c>
    </row>
    <row r="10" spans="2:11" x14ac:dyDescent="0.25">
      <c r="B10" s="83"/>
      <c r="C10" s="18"/>
      <c r="D10" s="84"/>
      <c r="E10" s="83"/>
      <c r="F10" s="10"/>
      <c r="G10" s="57"/>
      <c r="H10" s="57"/>
      <c r="I10" s="10"/>
      <c r="J10" s="57"/>
      <c r="K10" s="57"/>
    </row>
    <row r="11" spans="2:11" x14ac:dyDescent="0.25">
      <c r="B11" s="39" t="s">
        <v>26</v>
      </c>
      <c r="C11" s="85"/>
      <c r="D11" s="10" t="s">
        <v>51</v>
      </c>
      <c r="E11" s="39">
        <v>1</v>
      </c>
      <c r="F11" s="61">
        <v>7181397</v>
      </c>
      <c r="G11" s="51">
        <v>7599156</v>
      </c>
      <c r="H11" s="90">
        <f>IF(AND(G11&gt; 0,F11&gt;0,F11&lt;=G11*6),F11/G11*100-100,"-")</f>
        <v>-5.4974394524865602</v>
      </c>
      <c r="I11" s="61">
        <v>45785618</v>
      </c>
      <c r="J11" s="51">
        <v>51777674</v>
      </c>
      <c r="K11" s="90">
        <f>IF(AND(J11&gt; 0,I11&gt;0,I11&lt;=J11*6),I11/J11*100-100,"-")</f>
        <v>-11.572663538342795</v>
      </c>
    </row>
    <row r="12" spans="2:11" x14ac:dyDescent="0.25">
      <c r="B12" s="39" t="s">
        <v>0</v>
      </c>
      <c r="C12" s="85"/>
      <c r="D12" s="40"/>
      <c r="E12" s="67" t="s">
        <v>0</v>
      </c>
      <c r="F12" s="348"/>
      <c r="G12" s="43"/>
      <c r="H12" s="86"/>
      <c r="I12" s="348"/>
      <c r="J12" s="43"/>
      <c r="K12" s="86"/>
    </row>
    <row r="13" spans="2:11" x14ac:dyDescent="0.25">
      <c r="B13" s="39" t="s">
        <v>0</v>
      </c>
      <c r="C13" s="85"/>
      <c r="D13" s="56" t="s">
        <v>58</v>
      </c>
      <c r="E13" s="83"/>
      <c r="F13" s="59"/>
      <c r="G13" s="59"/>
      <c r="H13" s="60"/>
      <c r="I13" s="59"/>
      <c r="J13" s="59"/>
      <c r="K13" s="60"/>
    </row>
    <row r="14" spans="2:11" x14ac:dyDescent="0.25">
      <c r="B14" s="30" t="s">
        <v>26</v>
      </c>
      <c r="C14" s="85"/>
      <c r="D14" s="9" t="s">
        <v>59</v>
      </c>
      <c r="E14" s="30">
        <v>2</v>
      </c>
      <c r="F14" s="272">
        <v>713993</v>
      </c>
      <c r="G14" s="51">
        <v>907894</v>
      </c>
      <c r="H14" s="90">
        <f>IF(AND(G14&gt; 0,F14&gt;0,F14&lt;=G14*6),F14/G14*100-100,"-")</f>
        <v>-21.357228927606087</v>
      </c>
      <c r="I14" s="272">
        <v>5743120</v>
      </c>
      <c r="J14" s="51">
        <v>6037631</v>
      </c>
      <c r="K14" s="90">
        <f>IF(AND(J14&gt; 0,I14&gt;0,I14&lt;=J14*6),I14/J14*100-100,"-")</f>
        <v>-4.8779231456841217</v>
      </c>
    </row>
    <row r="15" spans="2:11" x14ac:dyDescent="0.25">
      <c r="B15" s="30"/>
      <c r="C15" s="85"/>
      <c r="D15" s="16" t="s">
        <v>60</v>
      </c>
      <c r="E15" s="88"/>
      <c r="F15" s="271"/>
      <c r="G15" s="43"/>
      <c r="H15" s="86"/>
      <c r="I15" s="271"/>
      <c r="J15" s="43"/>
      <c r="K15" s="86"/>
    </row>
    <row r="16" spans="2:11" x14ac:dyDescent="0.25">
      <c r="B16" s="30"/>
      <c r="C16" s="85"/>
      <c r="D16" s="19" t="s">
        <v>289</v>
      </c>
      <c r="E16" s="22"/>
      <c r="F16" s="61"/>
      <c r="G16" s="59"/>
      <c r="H16" s="60"/>
      <c r="I16" s="61"/>
      <c r="J16" s="59"/>
      <c r="K16" s="60"/>
    </row>
    <row r="17" spans="2:11" x14ac:dyDescent="0.25">
      <c r="B17" s="30" t="s">
        <v>26</v>
      </c>
      <c r="C17" s="85"/>
      <c r="D17" s="9" t="s">
        <v>291</v>
      </c>
      <c r="E17" s="30">
        <v>3</v>
      </c>
      <c r="F17" s="61">
        <v>447613</v>
      </c>
      <c r="G17" s="51">
        <v>419134</v>
      </c>
      <c r="H17" s="90">
        <f>IF(AND(G17&gt; 0,F17&gt;0,F17&lt;=G17*6),F17/G17*100-100,"-")</f>
        <v>6.7947243602284715</v>
      </c>
      <c r="I17" s="61">
        <v>2900285</v>
      </c>
      <c r="J17" s="51">
        <v>2936183</v>
      </c>
      <c r="K17" s="90">
        <f>IF(AND(J17&gt; 0,I17&gt;0,I17&lt;=J17*6),I17/J17*100-100,"-")</f>
        <v>-1.2226077189330624</v>
      </c>
    </row>
    <row r="18" spans="2:11" x14ac:dyDescent="0.25">
      <c r="B18" s="30"/>
      <c r="C18" s="85"/>
      <c r="D18" s="16" t="s">
        <v>290</v>
      </c>
      <c r="E18" s="88"/>
      <c r="F18" s="348"/>
      <c r="G18" s="43"/>
      <c r="H18" s="86"/>
      <c r="I18" s="348"/>
      <c r="J18" s="43"/>
      <c r="K18" s="86"/>
    </row>
    <row r="19" spans="2:11" x14ac:dyDescent="0.25">
      <c r="B19" s="30"/>
      <c r="C19" s="85"/>
      <c r="D19" s="19"/>
      <c r="E19" s="22"/>
      <c r="F19" s="61"/>
      <c r="G19" s="59"/>
      <c r="H19" s="60"/>
      <c r="I19" s="61"/>
      <c r="J19" s="59"/>
      <c r="K19" s="60"/>
    </row>
    <row r="20" spans="2:11" x14ac:dyDescent="0.25">
      <c r="B20" s="30" t="s">
        <v>48</v>
      </c>
      <c r="C20" s="85"/>
      <c r="D20" s="9" t="s">
        <v>61</v>
      </c>
      <c r="E20" s="30">
        <v>4</v>
      </c>
      <c r="F20" s="61">
        <v>-72860</v>
      </c>
      <c r="G20" s="51">
        <v>26090</v>
      </c>
      <c r="H20" s="90" t="str">
        <f>IF(AND(G20&gt; 0,F20&gt;0,F20&lt;=G20*6),F20/G20*100-100,"-")</f>
        <v>-</v>
      </c>
      <c r="I20" s="61">
        <v>-187637</v>
      </c>
      <c r="J20" s="51">
        <v>278006</v>
      </c>
      <c r="K20" s="90" t="str">
        <f>IF(AND(J20&gt; 0,I20&gt;0,I20&lt;=J20*6),I20/J20*100-100,"-")</f>
        <v>-</v>
      </c>
    </row>
    <row r="21" spans="2:11" x14ac:dyDescent="0.25">
      <c r="B21" s="30"/>
      <c r="C21" s="85"/>
      <c r="D21" s="16"/>
      <c r="E21" s="88"/>
      <c r="F21" s="348"/>
      <c r="G21" s="43"/>
      <c r="H21" s="86"/>
      <c r="I21" s="348"/>
      <c r="J21" s="43"/>
      <c r="K21" s="86"/>
    </row>
    <row r="22" spans="2:11" x14ac:dyDescent="0.25">
      <c r="B22" s="30"/>
      <c r="C22" s="85"/>
      <c r="D22" s="19"/>
      <c r="E22" s="22"/>
      <c r="F22" s="61"/>
      <c r="G22" s="59"/>
      <c r="H22" s="60"/>
      <c r="I22" s="61"/>
      <c r="J22" s="59"/>
      <c r="K22" s="60"/>
    </row>
    <row r="23" spans="2:11" x14ac:dyDescent="0.25">
      <c r="B23" s="30" t="s">
        <v>48</v>
      </c>
      <c r="C23" s="85"/>
      <c r="D23" s="9" t="s">
        <v>62</v>
      </c>
      <c r="E23" s="30">
        <v>5</v>
      </c>
      <c r="F23" s="61">
        <v>162214</v>
      </c>
      <c r="G23" s="51">
        <v>-139312</v>
      </c>
      <c r="H23" s="369" t="s">
        <v>48</v>
      </c>
      <c r="I23" s="61">
        <v>-177367</v>
      </c>
      <c r="J23" s="51">
        <v>19761</v>
      </c>
      <c r="K23" s="369" t="s">
        <v>48</v>
      </c>
    </row>
    <row r="24" spans="2:11" x14ac:dyDescent="0.25">
      <c r="B24" s="30"/>
      <c r="C24" s="85"/>
      <c r="D24" s="16"/>
      <c r="E24" s="88"/>
      <c r="F24" s="348"/>
      <c r="G24" s="43"/>
      <c r="H24" s="86"/>
      <c r="I24" s="348"/>
      <c r="J24" s="43"/>
      <c r="K24" s="86"/>
    </row>
    <row r="25" spans="2:11" x14ac:dyDescent="0.25">
      <c r="B25" s="91"/>
      <c r="C25" s="92"/>
      <c r="D25" s="93"/>
      <c r="E25" s="94"/>
      <c r="F25" s="349"/>
      <c r="G25" s="349"/>
      <c r="H25" s="350"/>
      <c r="I25" s="349"/>
      <c r="J25" s="349"/>
      <c r="K25" s="350"/>
    </row>
    <row r="26" spans="2:11" x14ac:dyDescent="0.25">
      <c r="B26" s="91" t="s">
        <v>35</v>
      </c>
      <c r="C26" s="92"/>
      <c r="D26" s="95" t="s">
        <v>63</v>
      </c>
      <c r="E26" s="96">
        <v>6</v>
      </c>
      <c r="F26" s="351">
        <f>F11+F14+F17-F20-F23</f>
        <v>8253649</v>
      </c>
      <c r="G26" s="351">
        <f>G11+G14+G17-G20-G23</f>
        <v>9039406</v>
      </c>
      <c r="H26" s="352">
        <f>IF(AND(G26&gt; 0,F26&gt;0,F26&lt;=G26*6),F26/G26*100-100,"-")</f>
        <v>-8.6925733836935706</v>
      </c>
      <c r="I26" s="351">
        <f>I11+I14+I17-I20-I23</f>
        <v>54794027</v>
      </c>
      <c r="J26" s="351">
        <f>J11+J14+J17-J20-J23</f>
        <v>60453721</v>
      </c>
      <c r="K26" s="352">
        <f>IF(AND(J26&gt; 0,I26&gt;0,I26&lt;=J26*6),I26/J26*100-100,"-")</f>
        <v>-9.3620275251543319</v>
      </c>
    </row>
    <row r="27" spans="2:11" x14ac:dyDescent="0.25">
      <c r="B27" s="68"/>
      <c r="C27" s="92"/>
      <c r="D27" s="69"/>
      <c r="E27" s="97"/>
      <c r="F27" s="353"/>
      <c r="G27" s="353"/>
      <c r="H27" s="99"/>
      <c r="I27" s="353"/>
      <c r="J27" s="353"/>
      <c r="K27" s="99"/>
    </row>
    <row r="28" spans="2:11" x14ac:dyDescent="0.25">
      <c r="B28" s="22"/>
      <c r="C28" s="100"/>
      <c r="D28" s="20"/>
      <c r="E28" s="22"/>
      <c r="F28" s="51"/>
      <c r="G28" s="61"/>
      <c r="H28" s="60"/>
      <c r="I28" s="51"/>
      <c r="J28" s="61"/>
      <c r="K28" s="60"/>
    </row>
    <row r="29" spans="2:11" x14ac:dyDescent="0.25">
      <c r="B29" s="30" t="s">
        <v>48</v>
      </c>
      <c r="C29" s="85"/>
      <c r="D29" s="28" t="s">
        <v>64</v>
      </c>
      <c r="E29" s="30">
        <v>7</v>
      </c>
      <c r="F29" s="51">
        <v>39943</v>
      </c>
      <c r="G29" s="61">
        <v>26700</v>
      </c>
      <c r="H29" s="90">
        <f>IF(AND(G29&gt; 0,F29&gt;0,F29&lt;=G29*6),F29/G29*100-100,"-")</f>
        <v>49.599250936329611</v>
      </c>
      <c r="I29" s="51">
        <v>168526</v>
      </c>
      <c r="J29" s="61">
        <v>56100</v>
      </c>
      <c r="K29" s="90">
        <f>IF(AND(J29&gt; 0,I29&gt;0,I29&lt;=J29*6),I29/J29*100-100,"-")</f>
        <v>200.40285204991085</v>
      </c>
    </row>
    <row r="30" spans="2:11" x14ac:dyDescent="0.25">
      <c r="B30" s="30"/>
      <c r="C30" s="101"/>
      <c r="D30" s="34"/>
      <c r="E30" s="88"/>
      <c r="F30" s="43"/>
      <c r="G30" s="348"/>
      <c r="H30" s="86"/>
      <c r="I30" s="43"/>
      <c r="J30" s="348"/>
      <c r="K30" s="86"/>
    </row>
    <row r="31" spans="2:11" x14ac:dyDescent="0.25">
      <c r="B31" s="30"/>
      <c r="C31" s="100"/>
      <c r="D31" s="20" t="s">
        <v>65</v>
      </c>
      <c r="E31" s="22"/>
      <c r="F31" s="51"/>
      <c r="G31" s="61"/>
      <c r="H31" s="60"/>
      <c r="I31" s="51"/>
      <c r="J31" s="61"/>
      <c r="K31" s="60"/>
    </row>
    <row r="32" spans="2:11" x14ac:dyDescent="0.25">
      <c r="B32" s="30" t="s">
        <v>48</v>
      </c>
      <c r="C32" s="85"/>
      <c r="D32" s="28" t="s">
        <v>66</v>
      </c>
      <c r="E32" s="30">
        <v>8</v>
      </c>
      <c r="F32" s="51">
        <v>114066</v>
      </c>
      <c r="G32" s="61">
        <v>143359</v>
      </c>
      <c r="H32" s="90">
        <f>IF(AND(G32&gt; 0,F32&gt;0,F32&lt;=G32*6),F32/G32*100-100,"-")</f>
        <v>-20.433317754727639</v>
      </c>
      <c r="I32" s="51">
        <v>797804</v>
      </c>
      <c r="J32" s="61">
        <v>1018054</v>
      </c>
      <c r="K32" s="90">
        <f>IF(AND(J32&gt; 0,I32&gt;0,I32&lt;=J32*6),I32/J32*100-100,"-")</f>
        <v>-21.634412319975169</v>
      </c>
    </row>
    <row r="33" spans="2:11" x14ac:dyDescent="0.25">
      <c r="B33" s="30"/>
      <c r="C33" s="101"/>
      <c r="D33" s="34" t="s">
        <v>67</v>
      </c>
      <c r="E33" s="88"/>
      <c r="F33" s="43"/>
      <c r="G33" s="348"/>
      <c r="H33" s="86"/>
      <c r="I33" s="43"/>
      <c r="J33" s="348"/>
      <c r="K33" s="86"/>
    </row>
    <row r="34" spans="2:11" x14ac:dyDescent="0.25">
      <c r="B34" s="91"/>
      <c r="C34" s="102"/>
      <c r="D34" s="103" t="s">
        <v>68</v>
      </c>
      <c r="E34" s="94"/>
      <c r="F34" s="354"/>
      <c r="G34" s="355"/>
      <c r="H34" s="350"/>
      <c r="I34" s="354"/>
      <c r="J34" s="355"/>
      <c r="K34" s="350"/>
    </row>
    <row r="35" spans="2:11" x14ac:dyDescent="0.25">
      <c r="B35" s="91" t="s">
        <v>35</v>
      </c>
      <c r="C35" s="92"/>
      <c r="D35" s="104" t="s">
        <v>69</v>
      </c>
      <c r="E35" s="96">
        <v>9</v>
      </c>
      <c r="F35" s="351">
        <f>F26-F29-F32</f>
        <v>8099640</v>
      </c>
      <c r="G35" s="351">
        <f>G26-G29-G32</f>
        <v>8869347</v>
      </c>
      <c r="H35" s="352">
        <f>IF(AND(G35&gt; 0,F35&gt;0,F35&lt;=G35*6),F35/G35*100-100,"-")</f>
        <v>-8.6782826289240944</v>
      </c>
      <c r="I35" s="351">
        <f>I26-I29-I32</f>
        <v>53827697</v>
      </c>
      <c r="J35" s="351">
        <f>J26-J29-J32</f>
        <v>59379567</v>
      </c>
      <c r="K35" s="352">
        <f>IF(AND(J35&gt; 0,I35&gt;0,I35&lt;=J35*6),I35/J35*100-100,"-")</f>
        <v>-9.3497987279024812</v>
      </c>
    </row>
    <row r="36" spans="2:11" x14ac:dyDescent="0.25">
      <c r="B36" s="105"/>
      <c r="C36" s="106"/>
      <c r="D36" s="107" t="s">
        <v>70</v>
      </c>
      <c r="E36" s="97"/>
      <c r="F36" s="98" t="s">
        <v>0</v>
      </c>
      <c r="G36" s="108" t="s">
        <v>0</v>
      </c>
      <c r="H36" s="99"/>
      <c r="I36" s="98" t="s">
        <v>0</v>
      </c>
      <c r="J36" s="108" t="s">
        <v>0</v>
      </c>
      <c r="K36" s="99"/>
    </row>
    <row r="37" spans="2:11" ht="6.75" customHeight="1" x14ac:dyDescent="0.25"/>
  </sheetData>
  <phoneticPr fontId="0" type="noConversion"/>
  <hyperlinks>
    <hyperlink ref="K1" location="Inhalt!F18" display="Inhalt!F18" xr:uid="{00000000-0004-0000-0500-000000000000}"/>
  </hyperlinks>
  <printOptions horizontalCentered="1"/>
  <pageMargins left="0.19685039370078741" right="0.19685039370078741" top="1.25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N39"/>
  <sheetViews>
    <sheetView showGridLines="0" showRowColHeaders="0" zoomScale="85" workbookViewId="0">
      <selection activeCell="C36" sqref="C36"/>
    </sheetView>
  </sheetViews>
  <sheetFormatPr baseColWidth="10" defaultColWidth="0" defaultRowHeight="12.6" zeroHeight="1" x14ac:dyDescent="0.25"/>
  <cols>
    <col min="1" max="1" width="2.6640625" style="9" customWidth="1"/>
    <col min="2" max="2" width="1.109375" style="9" customWidth="1"/>
    <col min="3" max="3" width="22.6640625" style="9" customWidth="1"/>
    <col min="4" max="4" width="3.33203125" style="9" customWidth="1"/>
    <col min="5" max="5" width="12.6640625" style="9" customWidth="1"/>
    <col min="6" max="6" width="2.33203125" style="9" customWidth="1"/>
    <col min="7" max="10" width="11.44140625" style="9" customWidth="1"/>
    <col min="11" max="12" width="13.44140625" style="9" customWidth="1"/>
    <col min="13" max="13" width="12.5546875" style="9" customWidth="1"/>
    <col min="14" max="14" width="3.33203125" style="9" customWidth="1"/>
    <col min="15" max="16384" width="9.109375" style="9" hidden="1"/>
  </cols>
  <sheetData>
    <row r="1" spans="2:13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6"/>
      <c r="K1" s="6"/>
      <c r="L1" s="6"/>
      <c r="M1" s="452" t="str">
        <f>INDEX(rP1.Inhalte,22,1)</f>
        <v>zurück zum Inhaltsverzeichnis</v>
      </c>
    </row>
    <row r="2" spans="2:13" ht="5.0999999999999996" customHeight="1" x14ac:dyDescent="0.25"/>
    <row r="3" spans="2:13" x14ac:dyDescent="0.25">
      <c r="B3" s="9" t="s">
        <v>71</v>
      </c>
      <c r="M3" s="15" t="s">
        <v>72</v>
      </c>
    </row>
    <row r="4" spans="2:13" ht="5.0999999999999996" customHeight="1" x14ac:dyDescent="0.25">
      <c r="C4" s="16"/>
      <c r="D4" s="16"/>
      <c r="E4" s="17"/>
      <c r="F4" s="17"/>
      <c r="G4" s="17"/>
      <c r="H4" s="17"/>
      <c r="I4" s="17"/>
      <c r="J4" s="17"/>
      <c r="K4" s="17"/>
      <c r="L4" s="16"/>
    </row>
    <row r="5" spans="2:13" x14ac:dyDescent="0.25">
      <c r="B5" s="100"/>
      <c r="C5" s="19"/>
      <c r="D5" s="20"/>
      <c r="E5" s="109" t="s">
        <v>73</v>
      </c>
      <c r="F5" s="110"/>
      <c r="G5" s="22" t="s">
        <v>74</v>
      </c>
      <c r="H5" s="23" t="s">
        <v>75</v>
      </c>
      <c r="I5" s="23" t="s">
        <v>76</v>
      </c>
      <c r="J5" s="23" t="s">
        <v>77</v>
      </c>
      <c r="K5" s="24" t="s">
        <v>78</v>
      </c>
      <c r="L5" s="26"/>
      <c r="M5" s="111" t="s">
        <v>79</v>
      </c>
    </row>
    <row r="6" spans="2:13" x14ac:dyDescent="0.25">
      <c r="B6" s="85"/>
      <c r="C6" s="15" t="s">
        <v>80</v>
      </c>
      <c r="D6" s="28" t="s">
        <v>0</v>
      </c>
      <c r="E6" s="112" t="s">
        <v>81</v>
      </c>
      <c r="F6" s="113"/>
      <c r="G6" s="30" t="s">
        <v>82</v>
      </c>
      <c r="H6" s="30" t="s">
        <v>83</v>
      </c>
      <c r="I6" s="30" t="s">
        <v>84</v>
      </c>
      <c r="J6" s="30" t="s">
        <v>85</v>
      </c>
      <c r="K6" s="22" t="s">
        <v>86</v>
      </c>
      <c r="L6" s="30" t="s">
        <v>87</v>
      </c>
      <c r="M6" s="30" t="s">
        <v>88</v>
      </c>
    </row>
    <row r="7" spans="2:13" x14ac:dyDescent="0.25">
      <c r="B7" s="85"/>
      <c r="D7" s="28"/>
      <c r="E7" s="112" t="s">
        <v>89</v>
      </c>
      <c r="F7" s="113"/>
      <c r="G7" s="30" t="s">
        <v>90</v>
      </c>
      <c r="H7" s="30" t="s">
        <v>91</v>
      </c>
      <c r="I7" s="30" t="s">
        <v>92</v>
      </c>
      <c r="J7" s="30" t="s">
        <v>93</v>
      </c>
      <c r="K7" s="30" t="s">
        <v>94</v>
      </c>
      <c r="L7" s="30" t="s">
        <v>95</v>
      </c>
      <c r="M7" s="30" t="s">
        <v>96</v>
      </c>
    </row>
    <row r="8" spans="2:13" ht="4.5" customHeight="1" x14ac:dyDescent="0.25">
      <c r="B8" s="85"/>
      <c r="D8" s="28"/>
      <c r="E8" s="112"/>
      <c r="F8" s="113"/>
      <c r="G8" s="30"/>
      <c r="H8" s="30"/>
      <c r="I8" s="30"/>
      <c r="J8" s="30"/>
      <c r="K8" s="30"/>
      <c r="L8" s="30"/>
      <c r="M8" s="30"/>
    </row>
    <row r="9" spans="2:13" x14ac:dyDescent="0.25">
      <c r="B9" s="85" t="s">
        <v>57</v>
      </c>
      <c r="D9" s="28"/>
      <c r="E9" s="114" t="s">
        <v>97</v>
      </c>
      <c r="F9" s="115"/>
      <c r="G9" s="30" t="s">
        <v>98</v>
      </c>
      <c r="H9" s="30" t="s">
        <v>98</v>
      </c>
      <c r="I9" s="30" t="s">
        <v>97</v>
      </c>
      <c r="J9" s="30" t="s">
        <v>97</v>
      </c>
      <c r="K9" s="30" t="s">
        <v>97</v>
      </c>
      <c r="L9" s="30" t="s">
        <v>97</v>
      </c>
      <c r="M9" s="116" t="s">
        <v>99</v>
      </c>
    </row>
    <row r="10" spans="2:13" x14ac:dyDescent="0.25">
      <c r="B10" s="101"/>
      <c r="C10" s="16"/>
      <c r="D10" s="34"/>
      <c r="E10" s="24" t="s">
        <v>100</v>
      </c>
      <c r="F10" s="26"/>
      <c r="G10" s="36" t="s">
        <v>20</v>
      </c>
      <c r="H10" s="36" t="s">
        <v>21</v>
      </c>
      <c r="I10" s="36" t="s">
        <v>54</v>
      </c>
      <c r="J10" s="36" t="s">
        <v>23</v>
      </c>
      <c r="K10" s="36" t="s">
        <v>24</v>
      </c>
      <c r="L10" s="36" t="s">
        <v>101</v>
      </c>
      <c r="M10" s="36" t="s">
        <v>102</v>
      </c>
    </row>
    <row r="11" spans="2:13" x14ac:dyDescent="0.25">
      <c r="B11" s="85" t="s">
        <v>103</v>
      </c>
      <c r="C11" s="28"/>
      <c r="D11" s="31"/>
      <c r="E11" s="21"/>
      <c r="F11" s="23"/>
      <c r="G11" s="30"/>
      <c r="H11" s="30"/>
      <c r="I11" s="30"/>
      <c r="J11" s="117"/>
      <c r="K11" s="30"/>
      <c r="L11" s="30"/>
      <c r="M11" s="30"/>
    </row>
    <row r="12" spans="2:13" x14ac:dyDescent="0.25">
      <c r="B12" s="85"/>
      <c r="C12" s="16" t="s">
        <v>104</v>
      </c>
      <c r="D12" s="88">
        <v>1</v>
      </c>
      <c r="E12" s="118">
        <v>603481</v>
      </c>
      <c r="F12" s="119"/>
      <c r="G12" s="89">
        <v>0</v>
      </c>
      <c r="H12" s="89">
        <v>124509</v>
      </c>
      <c r="I12" s="89">
        <v>104931</v>
      </c>
      <c r="J12" s="89">
        <v>0</v>
      </c>
      <c r="K12" s="89">
        <v>144358</v>
      </c>
      <c r="L12" s="89">
        <v>213247</v>
      </c>
      <c r="M12" s="89">
        <f>E12-G12-H12+I12+J12+K12+L12</f>
        <v>941508</v>
      </c>
    </row>
    <row r="13" spans="2:13" x14ac:dyDescent="0.25">
      <c r="B13" s="85"/>
      <c r="C13" s="16" t="s">
        <v>105</v>
      </c>
      <c r="D13" s="36">
        <v>2</v>
      </c>
      <c r="E13" s="118">
        <v>1643771</v>
      </c>
      <c r="F13" s="119"/>
      <c r="G13" s="89">
        <v>0</v>
      </c>
      <c r="H13" s="89">
        <v>2979</v>
      </c>
      <c r="I13" s="89">
        <v>0</v>
      </c>
      <c r="J13" s="89">
        <v>0</v>
      </c>
      <c r="K13" s="89">
        <v>12313</v>
      </c>
      <c r="L13" s="89">
        <v>312101</v>
      </c>
      <c r="M13" s="89">
        <f t="shared" ref="M13:M19" si="0">E13-G13-H13+I13+J13+K13+L13</f>
        <v>1965206</v>
      </c>
    </row>
    <row r="14" spans="2:13" x14ac:dyDescent="0.25">
      <c r="B14" s="85"/>
      <c r="C14" s="16" t="s">
        <v>106</v>
      </c>
      <c r="D14" s="36">
        <v>3</v>
      </c>
      <c r="E14" s="118">
        <v>160622</v>
      </c>
      <c r="F14" s="119"/>
      <c r="G14" s="89">
        <v>274</v>
      </c>
      <c r="H14" s="89">
        <v>144251</v>
      </c>
      <c r="I14" s="89">
        <v>256572</v>
      </c>
      <c r="J14" s="89">
        <v>0</v>
      </c>
      <c r="K14" s="89">
        <v>9403</v>
      </c>
      <c r="L14" s="89">
        <v>34699</v>
      </c>
      <c r="M14" s="89">
        <f t="shared" si="0"/>
        <v>316771</v>
      </c>
    </row>
    <row r="15" spans="2:13" x14ac:dyDescent="0.25">
      <c r="B15" s="85"/>
      <c r="C15" s="16" t="s">
        <v>107</v>
      </c>
      <c r="D15" s="36">
        <v>4</v>
      </c>
      <c r="E15" s="118">
        <v>2584060</v>
      </c>
      <c r="F15" s="119"/>
      <c r="G15" s="89">
        <v>132</v>
      </c>
      <c r="H15" s="89">
        <v>23240</v>
      </c>
      <c r="I15" s="89">
        <v>0</v>
      </c>
      <c r="J15" s="89">
        <v>0</v>
      </c>
      <c r="K15" s="89">
        <v>227031</v>
      </c>
      <c r="L15" s="89">
        <v>824043</v>
      </c>
      <c r="M15" s="89">
        <f t="shared" si="0"/>
        <v>3611762</v>
      </c>
    </row>
    <row r="16" spans="2:13" x14ac:dyDescent="0.25">
      <c r="B16" s="85"/>
      <c r="C16" s="16" t="s">
        <v>108</v>
      </c>
      <c r="D16" s="36">
        <v>5</v>
      </c>
      <c r="E16" s="118">
        <v>718167</v>
      </c>
      <c r="F16" s="119"/>
      <c r="G16" s="89">
        <v>1233</v>
      </c>
      <c r="H16" s="89">
        <v>7120</v>
      </c>
      <c r="I16" s="89">
        <v>0</v>
      </c>
      <c r="J16" s="89">
        <v>2220</v>
      </c>
      <c r="K16" s="89">
        <v>33801</v>
      </c>
      <c r="L16" s="89">
        <v>131495</v>
      </c>
      <c r="M16" s="89">
        <f t="shared" si="0"/>
        <v>877330</v>
      </c>
    </row>
    <row r="17" spans="2:13" x14ac:dyDescent="0.25">
      <c r="B17" s="85"/>
      <c r="C17" s="16" t="s">
        <v>109</v>
      </c>
      <c r="D17" s="36">
        <v>6</v>
      </c>
      <c r="E17" s="118">
        <v>191155</v>
      </c>
      <c r="F17" s="119"/>
      <c r="G17" s="89">
        <v>0</v>
      </c>
      <c r="H17" s="89">
        <v>72317</v>
      </c>
      <c r="I17" s="89">
        <v>84</v>
      </c>
      <c r="J17" s="89">
        <v>337</v>
      </c>
      <c r="K17" s="89">
        <v>1049</v>
      </c>
      <c r="L17" s="89">
        <v>13255</v>
      </c>
      <c r="M17" s="89">
        <f t="shared" si="0"/>
        <v>133563</v>
      </c>
    </row>
    <row r="18" spans="2:13" x14ac:dyDescent="0.25">
      <c r="B18" s="85"/>
      <c r="C18" s="16" t="s">
        <v>110</v>
      </c>
      <c r="D18" s="36">
        <v>7</v>
      </c>
      <c r="E18" s="118">
        <v>220922</v>
      </c>
      <c r="F18" s="119"/>
      <c r="G18" s="89">
        <v>47791</v>
      </c>
      <c r="H18" s="89">
        <v>74908</v>
      </c>
      <c r="I18" s="89">
        <v>0</v>
      </c>
      <c r="J18" s="89">
        <v>11060</v>
      </c>
      <c r="K18" s="89">
        <v>61509</v>
      </c>
      <c r="L18" s="89">
        <v>24843</v>
      </c>
      <c r="M18" s="89">
        <f t="shared" si="0"/>
        <v>195635</v>
      </c>
    </row>
    <row r="19" spans="2:13" x14ac:dyDescent="0.25">
      <c r="B19" s="101"/>
      <c r="C19" s="16" t="s">
        <v>111</v>
      </c>
      <c r="D19" s="36">
        <v>8</v>
      </c>
      <c r="E19" s="118">
        <v>150989</v>
      </c>
      <c r="F19" s="119"/>
      <c r="G19" s="89">
        <v>0</v>
      </c>
      <c r="H19" s="89">
        <v>33847</v>
      </c>
      <c r="I19" s="89">
        <v>3409</v>
      </c>
      <c r="J19" s="89">
        <v>3112</v>
      </c>
      <c r="K19" s="89">
        <v>0</v>
      </c>
      <c r="L19" s="89">
        <v>4548</v>
      </c>
      <c r="M19" s="89">
        <f t="shared" si="0"/>
        <v>128211</v>
      </c>
    </row>
    <row r="20" spans="2:13" ht="3.9" customHeight="1" x14ac:dyDescent="0.25">
      <c r="B20" s="101"/>
      <c r="C20" s="16"/>
      <c r="D20" s="36"/>
      <c r="E20" s="118"/>
      <c r="F20" s="119"/>
      <c r="G20" s="89"/>
      <c r="H20" s="89"/>
      <c r="I20" s="89"/>
      <c r="J20" s="89"/>
      <c r="K20" s="89"/>
      <c r="L20" s="89"/>
      <c r="M20" s="89"/>
    </row>
    <row r="21" spans="2:13" x14ac:dyDescent="0.25">
      <c r="B21" s="85" t="s">
        <v>112</v>
      </c>
      <c r="D21" s="22"/>
      <c r="E21" s="120"/>
      <c r="F21" s="121"/>
      <c r="G21" s="87"/>
      <c r="H21" s="87"/>
      <c r="I21" s="87"/>
      <c r="J21" s="87"/>
      <c r="K21" s="87"/>
      <c r="L21" s="87"/>
      <c r="M21" s="87"/>
    </row>
    <row r="22" spans="2:13" x14ac:dyDescent="0.25">
      <c r="B22" s="85"/>
      <c r="C22" s="16" t="s">
        <v>113</v>
      </c>
      <c r="D22" s="88">
        <v>9</v>
      </c>
      <c r="E22" s="118">
        <v>241079</v>
      </c>
      <c r="F22" s="119"/>
      <c r="G22" s="89">
        <v>14217</v>
      </c>
      <c r="H22" s="89">
        <v>26354</v>
      </c>
      <c r="I22" s="89">
        <v>22341</v>
      </c>
      <c r="J22" s="89">
        <v>0</v>
      </c>
      <c r="K22" s="89">
        <v>8748</v>
      </c>
      <c r="L22" s="89">
        <v>86027</v>
      </c>
      <c r="M22" s="89">
        <f>E22-G22-H22+I22+J22+K22+L22</f>
        <v>317624</v>
      </c>
    </row>
    <row r="23" spans="2:13" x14ac:dyDescent="0.25">
      <c r="B23" s="85"/>
      <c r="C23" s="16" t="s">
        <v>114</v>
      </c>
      <c r="D23" s="36">
        <v>10</v>
      </c>
      <c r="E23" s="118">
        <v>301611</v>
      </c>
      <c r="F23" s="119"/>
      <c r="G23" s="89">
        <v>292859</v>
      </c>
      <c r="H23" s="89">
        <v>9928</v>
      </c>
      <c r="I23" s="89">
        <v>24888</v>
      </c>
      <c r="J23" s="89">
        <v>0</v>
      </c>
      <c r="K23" s="89">
        <v>726</v>
      </c>
      <c r="L23" s="89">
        <v>0</v>
      </c>
      <c r="M23" s="89">
        <f t="shared" ref="M23:M34" si="1">E23-G23-H23+I23+J23+K23+L23</f>
        <v>24438</v>
      </c>
    </row>
    <row r="24" spans="2:13" x14ac:dyDescent="0.25">
      <c r="B24" s="85"/>
      <c r="C24" s="16" t="s">
        <v>115</v>
      </c>
      <c r="D24" s="36">
        <v>11</v>
      </c>
      <c r="E24" s="118">
        <v>37901</v>
      </c>
      <c r="F24" s="119"/>
      <c r="G24" s="89">
        <v>0</v>
      </c>
      <c r="H24" s="89">
        <v>19810</v>
      </c>
      <c r="I24" s="89">
        <v>15858</v>
      </c>
      <c r="J24" s="89">
        <v>1151</v>
      </c>
      <c r="K24" s="89">
        <v>17</v>
      </c>
      <c r="L24" s="89">
        <v>8335</v>
      </c>
      <c r="M24" s="89">
        <f t="shared" si="1"/>
        <v>43452</v>
      </c>
    </row>
    <row r="25" spans="2:13" x14ac:dyDescent="0.25">
      <c r="B25" s="85"/>
      <c r="C25" s="16" t="s">
        <v>116</v>
      </c>
      <c r="D25" s="36">
        <v>12</v>
      </c>
      <c r="E25" s="118">
        <v>2490</v>
      </c>
      <c r="F25" s="119"/>
      <c r="G25" s="89">
        <v>0</v>
      </c>
      <c r="H25" s="89">
        <v>217</v>
      </c>
      <c r="I25" s="89">
        <v>1987</v>
      </c>
      <c r="J25" s="89">
        <v>0</v>
      </c>
      <c r="K25" s="89">
        <v>71</v>
      </c>
      <c r="L25" s="89">
        <v>8152</v>
      </c>
      <c r="M25" s="89">
        <f t="shared" si="1"/>
        <v>12483</v>
      </c>
    </row>
    <row r="26" spans="2:13" x14ac:dyDescent="0.25">
      <c r="B26" s="85"/>
      <c r="C26" s="16" t="s">
        <v>117</v>
      </c>
      <c r="D26" s="36">
        <v>13</v>
      </c>
      <c r="E26" s="118">
        <v>0</v>
      </c>
      <c r="F26" s="119"/>
      <c r="G26" s="89">
        <v>0</v>
      </c>
      <c r="H26" s="89">
        <v>0</v>
      </c>
      <c r="I26" s="89">
        <v>0</v>
      </c>
      <c r="J26" s="89">
        <v>0</v>
      </c>
      <c r="K26" s="89">
        <v>0</v>
      </c>
      <c r="L26" s="89">
        <v>688</v>
      </c>
      <c r="M26" s="89">
        <f t="shared" si="1"/>
        <v>688</v>
      </c>
    </row>
    <row r="27" spans="2:13" x14ac:dyDescent="0.25">
      <c r="B27" s="85"/>
      <c r="C27" s="16" t="s">
        <v>118</v>
      </c>
      <c r="D27" s="36">
        <v>14</v>
      </c>
      <c r="E27" s="118">
        <v>0</v>
      </c>
      <c r="F27" s="119"/>
      <c r="G27" s="89">
        <v>0</v>
      </c>
      <c r="H27" s="89">
        <v>0</v>
      </c>
      <c r="I27" s="89">
        <v>0</v>
      </c>
      <c r="J27" s="89">
        <v>0</v>
      </c>
      <c r="K27" s="89">
        <v>0</v>
      </c>
      <c r="L27" s="89">
        <v>0</v>
      </c>
      <c r="M27" s="89">
        <f t="shared" si="1"/>
        <v>0</v>
      </c>
    </row>
    <row r="28" spans="2:13" x14ac:dyDescent="0.25">
      <c r="B28" s="85"/>
      <c r="C28" s="16" t="s">
        <v>119</v>
      </c>
      <c r="D28" s="36">
        <v>15</v>
      </c>
      <c r="E28" s="118">
        <v>423813</v>
      </c>
      <c r="F28" s="119"/>
      <c r="G28" s="89">
        <v>0</v>
      </c>
      <c r="H28" s="89">
        <v>3421</v>
      </c>
      <c r="I28" s="89">
        <v>0</v>
      </c>
      <c r="J28" s="89">
        <v>0</v>
      </c>
      <c r="K28" s="89">
        <v>9025</v>
      </c>
      <c r="L28" s="89">
        <v>629668</v>
      </c>
      <c r="M28" s="89">
        <f t="shared" si="1"/>
        <v>1059085</v>
      </c>
    </row>
    <row r="29" spans="2:13" x14ac:dyDescent="0.25">
      <c r="B29" s="85"/>
      <c r="C29" s="16" t="s">
        <v>120</v>
      </c>
      <c r="D29" s="36">
        <v>16</v>
      </c>
      <c r="E29" s="118">
        <v>0</v>
      </c>
      <c r="F29" s="119"/>
      <c r="G29" s="89">
        <v>0</v>
      </c>
      <c r="H29" s="89">
        <v>345</v>
      </c>
      <c r="I29" s="89">
        <v>0</v>
      </c>
      <c r="J29" s="89">
        <v>0</v>
      </c>
      <c r="K29" s="89">
        <v>0</v>
      </c>
      <c r="L29" s="89">
        <v>490</v>
      </c>
      <c r="M29" s="89">
        <f t="shared" si="1"/>
        <v>145</v>
      </c>
    </row>
    <row r="30" spans="2:13" x14ac:dyDescent="0.25">
      <c r="B30" s="85"/>
      <c r="C30" s="16" t="s">
        <v>283</v>
      </c>
      <c r="D30" s="36">
        <v>17</v>
      </c>
      <c r="E30" s="118">
        <v>139211</v>
      </c>
      <c r="F30" s="122"/>
      <c r="G30" s="89">
        <v>0</v>
      </c>
      <c r="H30" s="89">
        <v>78792</v>
      </c>
      <c r="I30" s="89">
        <v>0</v>
      </c>
      <c r="J30" s="89">
        <v>23579</v>
      </c>
      <c r="K30" s="89">
        <v>5118</v>
      </c>
      <c r="L30" s="89">
        <v>68656</v>
      </c>
      <c r="M30" s="89">
        <f t="shared" si="1"/>
        <v>157772</v>
      </c>
    </row>
    <row r="31" spans="2:13" x14ac:dyDescent="0.25">
      <c r="B31" s="85"/>
      <c r="C31" s="16" t="s">
        <v>123</v>
      </c>
      <c r="D31" s="36">
        <v>18</v>
      </c>
      <c r="E31" s="118">
        <v>368916</v>
      </c>
      <c r="F31" s="119"/>
      <c r="G31" s="89">
        <v>0</v>
      </c>
      <c r="H31" s="89">
        <v>16824</v>
      </c>
      <c r="I31" s="89">
        <v>0</v>
      </c>
      <c r="J31" s="89">
        <v>0</v>
      </c>
      <c r="K31" s="89">
        <v>458</v>
      </c>
      <c r="L31" s="89">
        <v>7203</v>
      </c>
      <c r="M31" s="89">
        <f t="shared" si="1"/>
        <v>359753</v>
      </c>
    </row>
    <row r="32" spans="2:13" x14ac:dyDescent="0.25">
      <c r="B32" s="85"/>
      <c r="C32" s="16" t="s">
        <v>124</v>
      </c>
      <c r="D32" s="36">
        <v>19</v>
      </c>
      <c r="E32" s="118">
        <v>149025</v>
      </c>
      <c r="F32" s="119"/>
      <c r="G32" s="89">
        <v>54410</v>
      </c>
      <c r="H32" s="89">
        <v>0</v>
      </c>
      <c r="I32" s="89">
        <v>0</v>
      </c>
      <c r="J32" s="89">
        <v>0</v>
      </c>
      <c r="K32" s="89">
        <v>45062</v>
      </c>
      <c r="L32" s="89">
        <v>341</v>
      </c>
      <c r="M32" s="89">
        <f t="shared" si="1"/>
        <v>140018</v>
      </c>
    </row>
    <row r="33" spans="2:13" x14ac:dyDescent="0.25">
      <c r="B33" s="85"/>
      <c r="C33" s="16" t="s">
        <v>125</v>
      </c>
      <c r="D33" s="36">
        <v>20</v>
      </c>
      <c r="E33" s="118">
        <v>19252</v>
      </c>
      <c r="F33" s="119"/>
      <c r="G33" s="89">
        <v>0</v>
      </c>
      <c r="H33" s="89">
        <v>11796</v>
      </c>
      <c r="I33" s="89">
        <v>0</v>
      </c>
      <c r="J33" s="89">
        <v>0</v>
      </c>
      <c r="K33" s="89">
        <v>5807</v>
      </c>
      <c r="L33" s="89">
        <v>7909</v>
      </c>
      <c r="M33" s="89">
        <f t="shared" si="1"/>
        <v>21172</v>
      </c>
    </row>
    <row r="34" spans="2:13" x14ac:dyDescent="0.25">
      <c r="B34" s="85"/>
      <c r="C34" s="16" t="s">
        <v>126</v>
      </c>
      <c r="D34" s="36">
        <v>21</v>
      </c>
      <c r="E34" s="118">
        <v>143175</v>
      </c>
      <c r="F34" s="119"/>
      <c r="G34" s="89">
        <v>45976</v>
      </c>
      <c r="H34" s="89">
        <v>63335</v>
      </c>
      <c r="I34" s="89">
        <v>66682</v>
      </c>
      <c r="J34" s="89">
        <v>0</v>
      </c>
      <c r="K34" s="89">
        <v>10</v>
      </c>
      <c r="L34" s="89">
        <v>12776</v>
      </c>
      <c r="M34" s="89">
        <f t="shared" si="1"/>
        <v>113332</v>
      </c>
    </row>
    <row r="35" spans="2:13" s="49" customFormat="1" x14ac:dyDescent="0.25">
      <c r="B35" s="78" t="s">
        <v>127</v>
      </c>
      <c r="C35" s="79"/>
      <c r="D35" s="70">
        <v>22</v>
      </c>
      <c r="E35" s="123">
        <f>SUM(E12:E34)</f>
        <v>8099640</v>
      </c>
      <c r="F35" s="124"/>
      <c r="G35" s="123">
        <f>SUM(G12:G34)</f>
        <v>456892</v>
      </c>
      <c r="H35" s="123">
        <f t="shared" ref="H35:M35" si="2">SUM(H12:H34)</f>
        <v>713993</v>
      </c>
      <c r="I35" s="123">
        <f t="shared" si="2"/>
        <v>496752</v>
      </c>
      <c r="J35" s="123">
        <f t="shared" si="2"/>
        <v>41459</v>
      </c>
      <c r="K35" s="123">
        <f t="shared" si="2"/>
        <v>564506</v>
      </c>
      <c r="L35" s="123">
        <f t="shared" si="2"/>
        <v>2388476</v>
      </c>
      <c r="M35" s="125">
        <f t="shared" si="2"/>
        <v>10419948</v>
      </c>
    </row>
    <row r="36" spans="2:13" ht="7.5" customHeight="1" x14ac:dyDescent="0.25"/>
    <row r="37" spans="2:13" x14ac:dyDescent="0.25">
      <c r="B37" s="63" t="s">
        <v>287</v>
      </c>
      <c r="C37" s="126"/>
      <c r="D37" s="126"/>
      <c r="E37" s="126"/>
      <c r="F37" s="126"/>
      <c r="G37" s="127"/>
    </row>
    <row r="38" spans="2:13" x14ac:dyDescent="0.25">
      <c r="C38" s="126" t="s">
        <v>286</v>
      </c>
      <c r="D38" s="448" t="s">
        <v>35</v>
      </c>
      <c r="E38" s="126">
        <v>20268</v>
      </c>
      <c r="F38" s="126"/>
      <c r="G38" s="127"/>
    </row>
    <row r="39" spans="2:13" x14ac:dyDescent="0.25">
      <c r="C39" s="126" t="s">
        <v>288</v>
      </c>
      <c r="D39" s="448" t="s">
        <v>35</v>
      </c>
      <c r="E39" s="126">
        <v>3311</v>
      </c>
      <c r="F39" s="126"/>
    </row>
  </sheetData>
  <phoneticPr fontId="0" type="noConversion"/>
  <hyperlinks>
    <hyperlink ref="M1" location="Inhalt!F19" display="Inhalt!F19" xr:uid="{00000000-0004-0000-0600-000000000000}"/>
  </hyperlinks>
  <printOptions horizontalCentered="1"/>
  <pageMargins left="0" right="0" top="1.39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
&amp;12Mineralöldaten für die Bundesrepublik Deutschland&amp;LVorläufige Daten&amp;R20.9.2023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B1:N36"/>
  <sheetViews>
    <sheetView showRowColHeaders="0" zoomScale="87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5.6640625" style="9" customWidth="1"/>
    <col min="4" max="4" width="3.33203125" style="9" customWidth="1"/>
    <col min="5" max="10" width="15.6640625" style="9" customWidth="1"/>
    <col min="11" max="11" width="9.109375" style="9" customWidth="1"/>
    <col min="12" max="16384" width="0" style="9" hidden="1"/>
  </cols>
  <sheetData>
    <row r="1" spans="2:14" ht="15.6" x14ac:dyDescent="0.3">
      <c r="B1" s="341" t="s">
        <v>369</v>
      </c>
      <c r="C1" s="6"/>
      <c r="D1" s="6"/>
      <c r="E1" s="6"/>
      <c r="F1" s="6"/>
      <c r="G1" s="6"/>
      <c r="H1" s="6"/>
      <c r="I1" s="367"/>
      <c r="J1" s="452" t="str">
        <f>INDEX(rP1.Inhalte,22,1)</f>
        <v>zurück zum Inhaltsverzeichnis</v>
      </c>
      <c r="M1"/>
      <c r="N1"/>
    </row>
    <row r="2" spans="2:14" ht="5.0999999999999996" customHeight="1" x14ac:dyDescent="0.25"/>
    <row r="3" spans="2:14" x14ac:dyDescent="0.25">
      <c r="B3" s="9" t="s">
        <v>128</v>
      </c>
      <c r="I3" s="9" t="s">
        <v>129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6"/>
    </row>
    <row r="5" spans="2:14" x14ac:dyDescent="0.25">
      <c r="B5" s="100"/>
      <c r="C5" s="19"/>
      <c r="D5" s="20"/>
      <c r="E5" s="22" t="s">
        <v>0</v>
      </c>
      <c r="F5" s="22" t="s">
        <v>0</v>
      </c>
      <c r="G5" s="22" t="s">
        <v>0</v>
      </c>
      <c r="H5" s="24" t="s">
        <v>8</v>
      </c>
      <c r="I5" s="25"/>
      <c r="J5" s="26"/>
    </row>
    <row r="6" spans="2:14" x14ac:dyDescent="0.25">
      <c r="B6" s="85"/>
      <c r="C6" s="9" t="s">
        <v>9</v>
      </c>
      <c r="D6" s="28" t="s">
        <v>0</v>
      </c>
      <c r="E6" s="30" t="s">
        <v>10</v>
      </c>
      <c r="F6" s="30" t="s">
        <v>10</v>
      </c>
      <c r="G6" s="30" t="s">
        <v>11</v>
      </c>
      <c r="H6" s="22" t="s">
        <v>12</v>
      </c>
      <c r="I6" s="22" t="s">
        <v>12</v>
      </c>
      <c r="J6" s="22" t="s">
        <v>11</v>
      </c>
    </row>
    <row r="7" spans="2:14" x14ac:dyDescent="0.25">
      <c r="B7" s="85"/>
      <c r="D7" s="28"/>
      <c r="E7" s="30" t="s">
        <v>0</v>
      </c>
      <c r="F7" s="30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x14ac:dyDescent="0.25">
      <c r="B8" s="85" t="s">
        <v>57</v>
      </c>
      <c r="D8" s="28"/>
      <c r="E8" s="30" t="s">
        <v>0</v>
      </c>
      <c r="F8" s="30"/>
      <c r="G8" s="88" t="s">
        <v>131</v>
      </c>
      <c r="H8" s="88" t="s">
        <v>0</v>
      </c>
      <c r="I8" s="88" t="s">
        <v>13</v>
      </c>
      <c r="J8" s="88" t="s">
        <v>131</v>
      </c>
    </row>
    <row r="9" spans="2:14" x14ac:dyDescent="0.25">
      <c r="B9" s="101"/>
      <c r="C9" s="16"/>
      <c r="D9" s="34"/>
      <c r="E9" s="35" t="s">
        <v>100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x14ac:dyDescent="0.25">
      <c r="B10" s="85" t="s">
        <v>103</v>
      </c>
      <c r="C10" s="28"/>
      <c r="D10" s="31"/>
      <c r="E10" s="30"/>
      <c r="F10" s="30"/>
      <c r="G10" s="30"/>
      <c r="H10" s="30"/>
      <c r="I10" s="30"/>
      <c r="J10" s="30"/>
    </row>
    <row r="11" spans="2:14" x14ac:dyDescent="0.25">
      <c r="B11" s="85"/>
      <c r="C11" s="16" t="s">
        <v>104</v>
      </c>
      <c r="D11" s="88">
        <v>1</v>
      </c>
      <c r="E11" s="89">
        <v>603481</v>
      </c>
      <c r="F11" s="89">
        <v>610967</v>
      </c>
      <c r="G11" s="342">
        <f t="shared" ref="G11:G18" si="0">IF(AND(F11&gt; 0,E11&gt;0,E11&lt;=F11*6),E11/F11*100-100,"-")</f>
        <v>-1.2252707593045074</v>
      </c>
      <c r="H11" s="89">
        <v>4484501</v>
      </c>
      <c r="I11" s="89">
        <v>4329524</v>
      </c>
      <c r="J11" s="342">
        <f t="shared" ref="J11:J18" si="1">IF(AND(I11&gt; 0,H11&gt;0,H11&lt;=I11*6),H11/I11*100-100,"-")</f>
        <v>3.5795389978205492</v>
      </c>
    </row>
    <row r="12" spans="2:14" x14ac:dyDescent="0.25">
      <c r="B12" s="85"/>
      <c r="C12" s="16" t="s">
        <v>105</v>
      </c>
      <c r="D12" s="36">
        <v>2</v>
      </c>
      <c r="E12" s="89">
        <v>1643771</v>
      </c>
      <c r="F12" s="89">
        <v>1712682</v>
      </c>
      <c r="G12" s="342">
        <f t="shared" si="0"/>
        <v>-4.0235723852997722</v>
      </c>
      <c r="H12" s="89">
        <v>10246544</v>
      </c>
      <c r="I12" s="89">
        <v>10951261</v>
      </c>
      <c r="J12" s="342">
        <f t="shared" si="1"/>
        <v>-6.4350306325454198</v>
      </c>
    </row>
    <row r="13" spans="2:14" x14ac:dyDescent="0.25">
      <c r="B13" s="85"/>
      <c r="C13" s="16" t="s">
        <v>106</v>
      </c>
      <c r="D13" s="36">
        <v>3</v>
      </c>
      <c r="E13" s="89">
        <v>160622</v>
      </c>
      <c r="F13" s="89">
        <v>182325</v>
      </c>
      <c r="G13" s="342">
        <f t="shared" si="0"/>
        <v>-11.903469079939669</v>
      </c>
      <c r="H13" s="89">
        <v>1280419</v>
      </c>
      <c r="I13" s="89">
        <v>1462443</v>
      </c>
      <c r="J13" s="342">
        <f t="shared" si="1"/>
        <v>-12.446570567194755</v>
      </c>
    </row>
    <row r="14" spans="2:14" x14ac:dyDescent="0.25">
      <c r="B14" s="85"/>
      <c r="C14" s="16" t="s">
        <v>107</v>
      </c>
      <c r="D14" s="36">
        <v>4</v>
      </c>
      <c r="E14" s="89">
        <v>2584060</v>
      </c>
      <c r="F14" s="89">
        <v>2986887</v>
      </c>
      <c r="G14" s="342">
        <f t="shared" si="0"/>
        <v>-13.486516229104083</v>
      </c>
      <c r="H14" s="89">
        <v>16847224</v>
      </c>
      <c r="I14" s="89">
        <v>18965075</v>
      </c>
      <c r="J14" s="342">
        <f t="shared" si="1"/>
        <v>-11.1671111240003</v>
      </c>
    </row>
    <row r="15" spans="2:14" x14ac:dyDescent="0.25">
      <c r="B15" s="85"/>
      <c r="C15" s="16" t="s">
        <v>108</v>
      </c>
      <c r="D15" s="36">
        <v>5</v>
      </c>
      <c r="E15" s="89">
        <v>718167</v>
      </c>
      <c r="F15" s="89">
        <v>758428</v>
      </c>
      <c r="G15" s="342">
        <f t="shared" si="0"/>
        <v>-5.3084801721455506</v>
      </c>
      <c r="H15" s="89">
        <v>5400720</v>
      </c>
      <c r="I15" s="89">
        <v>6173968</v>
      </c>
      <c r="J15" s="342">
        <f t="shared" si="1"/>
        <v>-12.52432795246105</v>
      </c>
    </row>
    <row r="16" spans="2:14" x14ac:dyDescent="0.25">
      <c r="B16" s="85"/>
      <c r="C16" s="16" t="s">
        <v>109</v>
      </c>
      <c r="D16" s="36">
        <v>6</v>
      </c>
      <c r="E16" s="89">
        <v>191155</v>
      </c>
      <c r="F16" s="89">
        <v>190101</v>
      </c>
      <c r="G16" s="342">
        <f t="shared" si="0"/>
        <v>0.55444211235081298</v>
      </c>
      <c r="H16" s="89">
        <v>1178699</v>
      </c>
      <c r="I16" s="89">
        <v>1263536</v>
      </c>
      <c r="J16" s="342">
        <f t="shared" si="1"/>
        <v>-6.7142527003583581</v>
      </c>
    </row>
    <row r="17" spans="2:10" x14ac:dyDescent="0.25">
      <c r="B17" s="85"/>
      <c r="C17" s="16" t="s">
        <v>110</v>
      </c>
      <c r="D17" s="36">
        <v>7</v>
      </c>
      <c r="E17" s="89">
        <v>220922</v>
      </c>
      <c r="F17" s="89">
        <v>421321</v>
      </c>
      <c r="G17" s="342">
        <f t="shared" si="0"/>
        <v>-47.564446111159896</v>
      </c>
      <c r="H17" s="89">
        <v>2138972</v>
      </c>
      <c r="I17" s="89">
        <v>2400516</v>
      </c>
      <c r="J17" s="342">
        <f t="shared" si="1"/>
        <v>-10.89532417196969</v>
      </c>
    </row>
    <row r="18" spans="2:10" x14ac:dyDescent="0.25">
      <c r="B18" s="101"/>
      <c r="C18" s="16" t="s">
        <v>111</v>
      </c>
      <c r="D18" s="36">
        <v>8</v>
      </c>
      <c r="E18" s="89">
        <v>150989</v>
      </c>
      <c r="F18" s="89">
        <v>130634</v>
      </c>
      <c r="G18" s="342">
        <f t="shared" si="0"/>
        <v>15.581701547835934</v>
      </c>
      <c r="H18" s="89">
        <v>1164287</v>
      </c>
      <c r="I18" s="89">
        <v>1618456</v>
      </c>
      <c r="J18" s="342">
        <f t="shared" si="1"/>
        <v>-28.061868842897184</v>
      </c>
    </row>
    <row r="19" spans="2:10" ht="3.9" customHeight="1" x14ac:dyDescent="0.25">
      <c r="B19" s="101"/>
      <c r="C19" s="16"/>
      <c r="D19" s="36"/>
      <c r="E19" s="89"/>
      <c r="F19" s="89"/>
      <c r="G19" s="44"/>
      <c r="H19" s="89"/>
      <c r="I19" s="89"/>
      <c r="J19" s="342"/>
    </row>
    <row r="20" spans="2:10" x14ac:dyDescent="0.25">
      <c r="B20" s="85" t="s">
        <v>112</v>
      </c>
      <c r="D20" s="22"/>
      <c r="E20" s="87"/>
      <c r="F20" s="87"/>
      <c r="G20" s="340"/>
      <c r="H20" s="87"/>
      <c r="I20" s="87"/>
      <c r="J20" s="343"/>
    </row>
    <row r="21" spans="2:10" x14ac:dyDescent="0.25">
      <c r="B21" s="85"/>
      <c r="C21" s="16" t="s">
        <v>113</v>
      </c>
      <c r="D21" s="88">
        <v>9</v>
      </c>
      <c r="E21" s="89">
        <v>241079</v>
      </c>
      <c r="F21" s="89">
        <v>255190</v>
      </c>
      <c r="G21" s="342">
        <f t="shared" ref="G21:G34" si="2">IF(AND(F21&gt; 0,E21&gt;0,E21&lt;=F21*6),E21/F21*100-100,"-")</f>
        <v>-5.5296053920608159</v>
      </c>
      <c r="H21" s="89">
        <v>1473699</v>
      </c>
      <c r="I21" s="89">
        <v>1728577</v>
      </c>
      <c r="J21" s="342">
        <f t="shared" ref="J21:J34" si="3">IF(AND(I21&gt; 0,H21&gt;0,H21&lt;=I21*6),H21/I21*100-100,"-")</f>
        <v>-14.744960739382734</v>
      </c>
    </row>
    <row r="22" spans="2:10" x14ac:dyDescent="0.25">
      <c r="B22" s="85"/>
      <c r="C22" s="16" t="s">
        <v>114</v>
      </c>
      <c r="D22" s="36">
        <v>10</v>
      </c>
      <c r="E22" s="89">
        <v>301611</v>
      </c>
      <c r="F22" s="89">
        <v>308653</v>
      </c>
      <c r="G22" s="342">
        <f t="shared" si="2"/>
        <v>-2.2815265038732804</v>
      </c>
      <c r="H22" s="89">
        <v>1939913</v>
      </c>
      <c r="I22" s="89">
        <v>2212907</v>
      </c>
      <c r="J22" s="342">
        <f t="shared" si="3"/>
        <v>-12.336442516563054</v>
      </c>
    </row>
    <row r="23" spans="2:10" x14ac:dyDescent="0.25">
      <c r="B23" s="85"/>
      <c r="C23" s="16" t="s">
        <v>115</v>
      </c>
      <c r="D23" s="36">
        <v>11</v>
      </c>
      <c r="E23" s="89">
        <v>37901</v>
      </c>
      <c r="F23" s="89">
        <v>57283</v>
      </c>
      <c r="G23" s="342">
        <f t="shared" si="2"/>
        <v>-33.835518391145712</v>
      </c>
      <c r="H23" s="89">
        <v>307138</v>
      </c>
      <c r="I23" s="89">
        <v>348863</v>
      </c>
      <c r="J23" s="342">
        <f t="shared" si="3"/>
        <v>-11.960282403120999</v>
      </c>
    </row>
    <row r="24" spans="2:10" x14ac:dyDescent="0.25">
      <c r="B24" s="85"/>
      <c r="C24" s="16" t="s">
        <v>116</v>
      </c>
      <c r="D24" s="36">
        <v>12</v>
      </c>
      <c r="E24" s="89">
        <v>2490</v>
      </c>
      <c r="F24" s="89">
        <v>3406</v>
      </c>
      <c r="G24" s="342">
        <f t="shared" si="2"/>
        <v>-26.89371697005285</v>
      </c>
      <c r="H24" s="89">
        <v>18562</v>
      </c>
      <c r="I24" s="89">
        <v>31367</v>
      </c>
      <c r="J24" s="342">
        <f t="shared" si="3"/>
        <v>-40.823158096088243</v>
      </c>
    </row>
    <row r="25" spans="2:10" x14ac:dyDescent="0.25">
      <c r="B25" s="85"/>
      <c r="C25" s="16" t="s">
        <v>117</v>
      </c>
      <c r="D25" s="36">
        <v>13</v>
      </c>
      <c r="E25" s="89">
        <v>0</v>
      </c>
      <c r="F25" s="89">
        <v>0</v>
      </c>
      <c r="G25" s="342" t="str">
        <f t="shared" si="2"/>
        <v>-</v>
      </c>
      <c r="H25" s="89">
        <v>0</v>
      </c>
      <c r="I25" s="89">
        <v>0</v>
      </c>
      <c r="J25" s="342" t="str">
        <f t="shared" si="3"/>
        <v>-</v>
      </c>
    </row>
    <row r="26" spans="2:10" x14ac:dyDescent="0.25">
      <c r="B26" s="85"/>
      <c r="C26" s="16" t="s">
        <v>118</v>
      </c>
      <c r="D26" s="36">
        <v>14</v>
      </c>
      <c r="E26" s="89">
        <v>0</v>
      </c>
      <c r="F26" s="89">
        <v>0</v>
      </c>
      <c r="G26" s="342" t="str">
        <f t="shared" si="2"/>
        <v>-</v>
      </c>
      <c r="H26" s="89">
        <v>0</v>
      </c>
      <c r="I26" s="89">
        <v>0</v>
      </c>
      <c r="J26" s="342" t="str">
        <f t="shared" si="3"/>
        <v>-</v>
      </c>
    </row>
    <row r="27" spans="2:10" x14ac:dyDescent="0.25">
      <c r="B27" s="85"/>
      <c r="C27" s="16" t="s">
        <v>119</v>
      </c>
      <c r="D27" s="36">
        <v>15</v>
      </c>
      <c r="E27" s="89">
        <v>423813</v>
      </c>
      <c r="F27" s="89">
        <v>407397</v>
      </c>
      <c r="G27" s="342">
        <f t="shared" si="2"/>
        <v>4.029484753201416</v>
      </c>
      <c r="H27" s="89">
        <v>2529708</v>
      </c>
      <c r="I27" s="89">
        <v>2529981</v>
      </c>
      <c r="J27" s="342">
        <f t="shared" si="3"/>
        <v>-1.0790594870087489E-2</v>
      </c>
    </row>
    <row r="28" spans="2:10" x14ac:dyDescent="0.25">
      <c r="B28" s="85"/>
      <c r="C28" s="16" t="s">
        <v>120</v>
      </c>
      <c r="D28" s="36">
        <v>16</v>
      </c>
      <c r="E28" s="89">
        <v>0</v>
      </c>
      <c r="F28" s="89">
        <v>4710</v>
      </c>
      <c r="G28" s="342" t="str">
        <f t="shared" si="2"/>
        <v>-</v>
      </c>
      <c r="H28" s="89">
        <v>12387</v>
      </c>
      <c r="I28" s="89">
        <v>17472</v>
      </c>
      <c r="J28" s="342">
        <f t="shared" si="3"/>
        <v>-29.103708791208788</v>
      </c>
    </row>
    <row r="29" spans="2:10" x14ac:dyDescent="0.25">
      <c r="B29" s="85"/>
      <c r="C29" s="16" t="s">
        <v>121</v>
      </c>
      <c r="D29" s="36">
        <v>17</v>
      </c>
      <c r="E29" s="89">
        <v>139211</v>
      </c>
      <c r="F29" s="89">
        <v>164199</v>
      </c>
      <c r="G29" s="342">
        <f t="shared" si="2"/>
        <v>-15.218119476976113</v>
      </c>
      <c r="H29" s="89">
        <v>1033642</v>
      </c>
      <c r="I29" s="89">
        <v>1282507</v>
      </c>
      <c r="J29" s="342">
        <f t="shared" si="3"/>
        <v>-19.404572450676682</v>
      </c>
    </row>
    <row r="30" spans="2:10" x14ac:dyDescent="0.25">
      <c r="B30" s="85"/>
      <c r="C30" s="16" t="s">
        <v>123</v>
      </c>
      <c r="D30" s="36">
        <v>18</v>
      </c>
      <c r="E30" s="89">
        <v>368916</v>
      </c>
      <c r="F30" s="89">
        <v>390213</v>
      </c>
      <c r="G30" s="342">
        <f t="shared" si="2"/>
        <v>-5.457788438621975</v>
      </c>
      <c r="H30" s="89">
        <v>1640148</v>
      </c>
      <c r="I30" s="89">
        <v>2027449</v>
      </c>
      <c r="J30" s="342">
        <f t="shared" si="3"/>
        <v>-19.102872624662808</v>
      </c>
    </row>
    <row r="31" spans="2:10" x14ac:dyDescent="0.25">
      <c r="B31" s="85"/>
      <c r="C31" s="16" t="s">
        <v>124</v>
      </c>
      <c r="D31" s="36">
        <v>19</v>
      </c>
      <c r="E31" s="89">
        <v>149025</v>
      </c>
      <c r="F31" s="89">
        <v>147941</v>
      </c>
      <c r="G31" s="342">
        <f t="shared" si="2"/>
        <v>0.73272453207697197</v>
      </c>
      <c r="H31" s="89">
        <v>973384</v>
      </c>
      <c r="I31" s="89">
        <v>1050734</v>
      </c>
      <c r="J31" s="342">
        <f t="shared" si="3"/>
        <v>-7.3615206132094357</v>
      </c>
    </row>
    <row r="32" spans="2:10" x14ac:dyDescent="0.25">
      <c r="B32" s="85"/>
      <c r="C32" s="16" t="s">
        <v>125</v>
      </c>
      <c r="D32" s="36">
        <v>20</v>
      </c>
      <c r="E32" s="89">
        <v>19252</v>
      </c>
      <c r="F32" s="89">
        <v>23865</v>
      </c>
      <c r="G32" s="342">
        <f t="shared" si="2"/>
        <v>-19.329562120259794</v>
      </c>
      <c r="H32" s="89">
        <v>159976</v>
      </c>
      <c r="I32" s="89">
        <v>164739</v>
      </c>
      <c r="J32" s="342">
        <f t="shared" si="3"/>
        <v>-2.891240082797637</v>
      </c>
    </row>
    <row r="33" spans="2:10" x14ac:dyDescent="0.25">
      <c r="B33" s="101"/>
      <c r="C33" s="16" t="s">
        <v>126</v>
      </c>
      <c r="D33" s="36">
        <v>21</v>
      </c>
      <c r="E33" s="89">
        <v>143175</v>
      </c>
      <c r="F33" s="89">
        <v>113145</v>
      </c>
      <c r="G33" s="342">
        <f t="shared" si="2"/>
        <v>26.541163993106196</v>
      </c>
      <c r="H33" s="89">
        <v>997774</v>
      </c>
      <c r="I33" s="89">
        <v>820192</v>
      </c>
      <c r="J33" s="342">
        <f t="shared" si="3"/>
        <v>21.651271897311844</v>
      </c>
    </row>
    <row r="34" spans="2:10" x14ac:dyDescent="0.25">
      <c r="B34" s="78" t="s">
        <v>127</v>
      </c>
      <c r="C34" s="128"/>
      <c r="D34" s="129">
        <v>22</v>
      </c>
      <c r="E34" s="125">
        <f>SUM(E11:E33)</f>
        <v>8099640</v>
      </c>
      <c r="F34" s="125">
        <f>SUM(F11:F33)</f>
        <v>8869347</v>
      </c>
      <c r="G34" s="344">
        <f t="shared" si="2"/>
        <v>-8.6782826289240944</v>
      </c>
      <c r="H34" s="71">
        <f>SUM(H11:H33)</f>
        <v>53827697</v>
      </c>
      <c r="I34" s="71">
        <f>SUM(I11:I33)</f>
        <v>59379567</v>
      </c>
      <c r="J34" s="344">
        <f t="shared" si="3"/>
        <v>-9.3497987279024812</v>
      </c>
    </row>
    <row r="35" spans="2:10" x14ac:dyDescent="0.25"/>
    <row r="36" spans="2:10" x14ac:dyDescent="0.25"/>
  </sheetData>
  <phoneticPr fontId="0" type="noConversion"/>
  <hyperlinks>
    <hyperlink ref="J1" location="Inhalt!F20" display="Inhalt!F20" xr:uid="{00000000-0004-0000-0700-000000000000}"/>
  </hyperlinks>
  <printOptions horizontalCentered="1"/>
  <pageMargins left="0.19685039370078741" right="0.19685039370078741" top="1.56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B1:N37"/>
  <sheetViews>
    <sheetView showRowColHeaders="0" zoomScale="87" workbookViewId="0">
      <selection activeCell="J1" sqref="J1"/>
    </sheetView>
  </sheetViews>
  <sheetFormatPr baseColWidth="10" defaultColWidth="0" defaultRowHeight="12.6" zeroHeight="1" x14ac:dyDescent="0.25"/>
  <cols>
    <col min="1" max="1" width="2.6640625" style="9" customWidth="1"/>
    <col min="2" max="2" width="2.33203125" style="9" customWidth="1"/>
    <col min="3" max="3" width="26.6640625" style="9" customWidth="1"/>
    <col min="4" max="4" width="2.6640625" style="9" customWidth="1"/>
    <col min="5" max="10" width="15.6640625" style="9" customWidth="1"/>
    <col min="11" max="11" width="9.109375" style="9" customWidth="1"/>
    <col min="12" max="16384" width="0" style="9" hidden="1"/>
  </cols>
  <sheetData>
    <row r="1" spans="2:14" ht="15.6" x14ac:dyDescent="0.3">
      <c r="B1" s="341" t="s">
        <v>369</v>
      </c>
      <c r="C1" s="6"/>
      <c r="D1" s="6"/>
      <c r="E1" s="6"/>
      <c r="F1" s="6"/>
      <c r="G1" s="6"/>
      <c r="H1" s="6"/>
      <c r="I1" s="6"/>
      <c r="J1" s="452" t="str">
        <f>INDEX(rP1.Inhalte,22,1)</f>
        <v>zurück zum Inhaltsverzeichnis</v>
      </c>
      <c r="M1"/>
      <c r="N1"/>
    </row>
    <row r="2" spans="2:14" ht="5.0999999999999996" customHeight="1" x14ac:dyDescent="0.25"/>
    <row r="3" spans="2:14" x14ac:dyDescent="0.25">
      <c r="B3" s="9" t="s">
        <v>132</v>
      </c>
      <c r="I3" s="9" t="s">
        <v>129</v>
      </c>
    </row>
    <row r="4" spans="2:14" ht="5.0999999999999996" customHeight="1" x14ac:dyDescent="0.25">
      <c r="C4" s="16"/>
      <c r="D4" s="16"/>
      <c r="E4" s="17"/>
      <c r="F4" s="17"/>
      <c r="G4" s="17"/>
      <c r="H4" s="17"/>
      <c r="I4" s="16"/>
    </row>
    <row r="5" spans="2:14" x14ac:dyDescent="0.25">
      <c r="B5" s="100"/>
      <c r="C5" s="19"/>
      <c r="D5" s="20"/>
      <c r="E5" s="21" t="s">
        <v>0</v>
      </c>
      <c r="F5" s="22" t="s">
        <v>0</v>
      </c>
      <c r="G5" s="23" t="s">
        <v>0</v>
      </c>
      <c r="H5" s="24" t="s">
        <v>8</v>
      </c>
      <c r="I5" s="25"/>
      <c r="J5" s="26"/>
    </row>
    <row r="6" spans="2:14" x14ac:dyDescent="0.25">
      <c r="B6" s="85"/>
      <c r="C6" s="9" t="s">
        <v>9</v>
      </c>
      <c r="D6" s="28" t="s">
        <v>0</v>
      </c>
      <c r="E6" s="30" t="s">
        <v>10</v>
      </c>
      <c r="F6" s="30" t="s">
        <v>10</v>
      </c>
      <c r="G6" s="30" t="s">
        <v>11</v>
      </c>
      <c r="H6" s="22" t="s">
        <v>12</v>
      </c>
      <c r="I6" s="30" t="s">
        <v>12</v>
      </c>
      <c r="J6" s="30" t="s">
        <v>11</v>
      </c>
    </row>
    <row r="7" spans="2:14" x14ac:dyDescent="0.25">
      <c r="B7" s="85"/>
      <c r="D7" s="28"/>
      <c r="E7" s="30" t="s">
        <v>0</v>
      </c>
      <c r="F7" s="30" t="s">
        <v>13</v>
      </c>
      <c r="G7" s="30" t="s">
        <v>14</v>
      </c>
      <c r="H7" s="30" t="s">
        <v>15</v>
      </c>
      <c r="I7" s="30" t="s">
        <v>15</v>
      </c>
      <c r="J7" s="30" t="s">
        <v>130</v>
      </c>
    </row>
    <row r="8" spans="2:14" x14ac:dyDescent="0.25">
      <c r="B8" s="85" t="s">
        <v>57</v>
      </c>
      <c r="D8" s="28"/>
      <c r="E8" s="88" t="s">
        <v>0</v>
      </c>
      <c r="F8" s="30"/>
      <c r="G8" s="30" t="s">
        <v>131</v>
      </c>
      <c r="H8" s="88" t="s">
        <v>0</v>
      </c>
      <c r="I8" s="30" t="s">
        <v>13</v>
      </c>
      <c r="J8" s="30" t="s">
        <v>131</v>
      </c>
    </row>
    <row r="9" spans="2:14" x14ac:dyDescent="0.25">
      <c r="B9" s="101"/>
      <c r="C9" s="16"/>
      <c r="D9" s="34"/>
      <c r="E9" s="36" t="s">
        <v>100</v>
      </c>
      <c r="F9" s="36" t="s">
        <v>20</v>
      </c>
      <c r="G9" s="36" t="s">
        <v>21</v>
      </c>
      <c r="H9" s="36" t="s">
        <v>54</v>
      </c>
      <c r="I9" s="36" t="s">
        <v>23</v>
      </c>
      <c r="J9" s="36" t="s">
        <v>24</v>
      </c>
    </row>
    <row r="10" spans="2:14" x14ac:dyDescent="0.25">
      <c r="B10" s="85" t="s">
        <v>103</v>
      </c>
      <c r="C10" s="28"/>
      <c r="D10" s="31"/>
      <c r="E10" s="30"/>
      <c r="F10" s="30"/>
      <c r="G10" s="30"/>
      <c r="H10" s="30"/>
      <c r="I10" s="30"/>
      <c r="J10" s="30"/>
    </row>
    <row r="11" spans="2:14" x14ac:dyDescent="0.25">
      <c r="B11" s="85"/>
      <c r="C11" s="16" t="s">
        <v>104</v>
      </c>
      <c r="D11" s="88">
        <v>1</v>
      </c>
      <c r="E11" s="345">
        <v>357605</v>
      </c>
      <c r="F11" s="345">
        <v>633432</v>
      </c>
      <c r="G11" s="342">
        <f t="shared" ref="G11:G18" si="0">IF(AND(F11&gt; 0,E11&gt;0,E11&lt;=F11*6),E11/F11*100-100,"-")</f>
        <v>-43.544847750034734</v>
      </c>
      <c r="H11" s="346">
        <v>3125581</v>
      </c>
      <c r="I11" s="346">
        <v>5133726</v>
      </c>
      <c r="J11" s="342">
        <f t="shared" ref="J11:J18" si="1">IF(AND(I11&gt; 0,H11&gt;0,H11&lt;=I11*6),H11/I11*100-100,"-")</f>
        <v>-39.116715617467705</v>
      </c>
    </row>
    <row r="12" spans="2:14" x14ac:dyDescent="0.25">
      <c r="B12" s="85"/>
      <c r="C12" s="16" t="s">
        <v>105</v>
      </c>
      <c r="D12" s="36">
        <v>2</v>
      </c>
      <c r="E12" s="345">
        <v>324414</v>
      </c>
      <c r="F12" s="345">
        <v>107644</v>
      </c>
      <c r="G12" s="342">
        <f t="shared" si="0"/>
        <v>201.37676043253691</v>
      </c>
      <c r="H12" s="346">
        <v>1676249</v>
      </c>
      <c r="I12" s="346">
        <v>687610</v>
      </c>
      <c r="J12" s="342">
        <f t="shared" si="1"/>
        <v>143.77903171856138</v>
      </c>
    </row>
    <row r="13" spans="2:14" x14ac:dyDescent="0.25">
      <c r="B13" s="85"/>
      <c r="C13" s="16" t="s">
        <v>106</v>
      </c>
      <c r="D13" s="36">
        <v>3</v>
      </c>
      <c r="E13" s="345">
        <v>44102</v>
      </c>
      <c r="F13" s="345">
        <v>36591</v>
      </c>
      <c r="G13" s="342">
        <f t="shared" si="0"/>
        <v>20.526905523216101</v>
      </c>
      <c r="H13" s="346">
        <v>361890</v>
      </c>
      <c r="I13" s="346">
        <v>310082</v>
      </c>
      <c r="J13" s="342">
        <f t="shared" si="1"/>
        <v>16.707838571732637</v>
      </c>
    </row>
    <row r="14" spans="2:14" x14ac:dyDescent="0.25">
      <c r="B14" s="85"/>
      <c r="C14" s="16" t="s">
        <v>107</v>
      </c>
      <c r="D14" s="36">
        <v>4</v>
      </c>
      <c r="E14" s="345">
        <v>1051074</v>
      </c>
      <c r="F14" s="345">
        <v>951132</v>
      </c>
      <c r="G14" s="342">
        <f t="shared" si="0"/>
        <v>10.507689784383231</v>
      </c>
      <c r="H14" s="346">
        <v>8091339</v>
      </c>
      <c r="I14" s="346">
        <v>6818452</v>
      </c>
      <c r="J14" s="342">
        <f t="shared" si="1"/>
        <v>18.668269572037758</v>
      </c>
    </row>
    <row r="15" spans="2:14" x14ac:dyDescent="0.25">
      <c r="B15" s="85"/>
      <c r="C15" s="16" t="s">
        <v>108</v>
      </c>
      <c r="D15" s="36">
        <v>5</v>
      </c>
      <c r="E15" s="345">
        <v>165296</v>
      </c>
      <c r="F15" s="345">
        <v>158538</v>
      </c>
      <c r="G15" s="342">
        <f t="shared" si="0"/>
        <v>4.2627004251346534</v>
      </c>
      <c r="H15" s="346">
        <v>1312785</v>
      </c>
      <c r="I15" s="346">
        <v>836320</v>
      </c>
      <c r="J15" s="342">
        <f t="shared" si="1"/>
        <v>56.971613736368852</v>
      </c>
    </row>
    <row r="16" spans="2:14" x14ac:dyDescent="0.25">
      <c r="B16" s="85"/>
      <c r="C16" s="16" t="s">
        <v>109</v>
      </c>
      <c r="D16" s="36">
        <v>6</v>
      </c>
      <c r="E16" s="345">
        <v>14304</v>
      </c>
      <c r="F16" s="345">
        <v>7639</v>
      </c>
      <c r="G16" s="342">
        <f t="shared" si="0"/>
        <v>87.249640005236301</v>
      </c>
      <c r="H16" s="346">
        <v>150351</v>
      </c>
      <c r="I16" s="346">
        <v>111451</v>
      </c>
      <c r="J16" s="342">
        <f t="shared" si="1"/>
        <v>34.903231016321058</v>
      </c>
    </row>
    <row r="17" spans="2:10" x14ac:dyDescent="0.25">
      <c r="B17" s="85"/>
      <c r="C17" s="16" t="s">
        <v>110</v>
      </c>
      <c r="D17" s="36">
        <v>7</v>
      </c>
      <c r="E17" s="345">
        <v>86352</v>
      </c>
      <c r="F17" s="345">
        <v>23919</v>
      </c>
      <c r="G17" s="342">
        <f t="shared" si="0"/>
        <v>261.01843722563649</v>
      </c>
      <c r="H17" s="346">
        <v>583484</v>
      </c>
      <c r="I17" s="346">
        <v>429459</v>
      </c>
      <c r="J17" s="342">
        <f t="shared" si="1"/>
        <v>35.864890478485734</v>
      </c>
    </row>
    <row r="18" spans="2:10" x14ac:dyDescent="0.25">
      <c r="B18" s="101"/>
      <c r="C18" s="16" t="s">
        <v>111</v>
      </c>
      <c r="D18" s="36">
        <v>8</v>
      </c>
      <c r="E18" s="345">
        <v>4548</v>
      </c>
      <c r="F18" s="345">
        <v>53795</v>
      </c>
      <c r="G18" s="342">
        <f t="shared" si="0"/>
        <v>-91.545682684264335</v>
      </c>
      <c r="H18" s="346">
        <v>128644</v>
      </c>
      <c r="I18" s="346">
        <v>238093</v>
      </c>
      <c r="J18" s="342">
        <f t="shared" si="1"/>
        <v>-45.969012108713827</v>
      </c>
    </row>
    <row r="19" spans="2:10" ht="3.9" customHeight="1" x14ac:dyDescent="0.25">
      <c r="B19" s="101"/>
      <c r="C19" s="16"/>
      <c r="D19" s="36"/>
      <c r="E19" s="89"/>
      <c r="F19" s="89"/>
      <c r="G19" s="44"/>
      <c r="H19" s="89"/>
      <c r="I19" s="89"/>
      <c r="J19" s="44"/>
    </row>
    <row r="20" spans="2:10" x14ac:dyDescent="0.25">
      <c r="B20" s="85" t="s">
        <v>112</v>
      </c>
      <c r="D20" s="22"/>
      <c r="E20" s="87"/>
      <c r="F20" s="87"/>
      <c r="G20" s="340"/>
      <c r="H20" s="87"/>
      <c r="I20" s="87"/>
      <c r="J20" s="192"/>
    </row>
    <row r="21" spans="2:10" x14ac:dyDescent="0.25">
      <c r="B21" s="85"/>
      <c r="C21" s="16" t="s">
        <v>113</v>
      </c>
      <c r="D21" s="88">
        <v>9</v>
      </c>
      <c r="E21" s="89">
        <v>94775</v>
      </c>
      <c r="F21" s="89">
        <v>115698</v>
      </c>
      <c r="G21" s="342">
        <f t="shared" ref="G21:G34" si="2">IF(AND(F21&gt; 0,E21&gt;0,E21&lt;=F21*6),E21/F21*100-100,"-")</f>
        <v>-18.084150114954454</v>
      </c>
      <c r="H21" s="89">
        <v>754310</v>
      </c>
      <c r="I21" s="89">
        <v>850791</v>
      </c>
      <c r="J21" s="342">
        <f t="shared" ref="J21:J34" si="3">IF(AND(I21&gt; 0,H21&gt;0,H21&lt;=I21*6),H21/I21*100-100,"-")</f>
        <v>-11.340152869506142</v>
      </c>
    </row>
    <row r="22" spans="2:10" x14ac:dyDescent="0.25">
      <c r="B22" s="85"/>
      <c r="C22" s="16" t="s">
        <v>114</v>
      </c>
      <c r="D22" s="36">
        <v>10</v>
      </c>
      <c r="E22" s="89">
        <v>726</v>
      </c>
      <c r="F22" s="89">
        <v>0</v>
      </c>
      <c r="G22" s="342" t="str">
        <f t="shared" si="2"/>
        <v>-</v>
      </c>
      <c r="H22" s="89">
        <v>4912</v>
      </c>
      <c r="I22" s="89">
        <v>0</v>
      </c>
      <c r="J22" s="342" t="str">
        <f t="shared" si="3"/>
        <v>-</v>
      </c>
    </row>
    <row r="23" spans="2:10" x14ac:dyDescent="0.25">
      <c r="B23" s="85"/>
      <c r="C23" s="16" t="s">
        <v>115</v>
      </c>
      <c r="D23" s="36">
        <v>11</v>
      </c>
      <c r="E23" s="89">
        <v>8352</v>
      </c>
      <c r="F23" s="89">
        <v>11852</v>
      </c>
      <c r="G23" s="342">
        <f t="shared" si="2"/>
        <v>-29.530880863989196</v>
      </c>
      <c r="H23" s="89">
        <v>62815</v>
      </c>
      <c r="I23" s="89">
        <v>71967</v>
      </c>
      <c r="J23" s="342">
        <f t="shared" si="3"/>
        <v>-12.716939708477497</v>
      </c>
    </row>
    <row r="24" spans="2:10" x14ac:dyDescent="0.25">
      <c r="B24" s="85"/>
      <c r="C24" s="16" t="s">
        <v>116</v>
      </c>
      <c r="D24" s="36">
        <v>12</v>
      </c>
      <c r="E24" s="89">
        <v>8223</v>
      </c>
      <c r="F24" s="89">
        <v>7835</v>
      </c>
      <c r="G24" s="342">
        <f t="shared" si="2"/>
        <v>4.9521378430121104</v>
      </c>
      <c r="H24" s="89">
        <v>53069</v>
      </c>
      <c r="I24" s="89">
        <v>52735</v>
      </c>
      <c r="J24" s="342">
        <f t="shared" si="3"/>
        <v>0.63335545652792291</v>
      </c>
    </row>
    <row r="25" spans="2:10" x14ac:dyDescent="0.25">
      <c r="B25" s="85"/>
      <c r="C25" s="16" t="s">
        <v>117</v>
      </c>
      <c r="D25" s="36">
        <v>13</v>
      </c>
      <c r="E25" s="89">
        <v>688</v>
      </c>
      <c r="F25" s="89">
        <v>428</v>
      </c>
      <c r="G25" s="342">
        <f t="shared" si="2"/>
        <v>60.747663551401871</v>
      </c>
      <c r="H25" s="89">
        <v>3206</v>
      </c>
      <c r="I25" s="89">
        <v>3107</v>
      </c>
      <c r="J25" s="342">
        <f t="shared" si="3"/>
        <v>3.1863533955584131</v>
      </c>
    </row>
    <row r="26" spans="2:10" x14ac:dyDescent="0.25">
      <c r="B26" s="85"/>
      <c r="C26" s="16" t="s">
        <v>118</v>
      </c>
      <c r="D26" s="36">
        <v>14</v>
      </c>
      <c r="E26" s="89">
        <v>0</v>
      </c>
      <c r="F26" s="89">
        <v>0</v>
      </c>
      <c r="G26" s="342" t="str">
        <f t="shared" si="2"/>
        <v>-</v>
      </c>
      <c r="H26" s="89">
        <v>0</v>
      </c>
      <c r="I26" s="89">
        <v>0</v>
      </c>
      <c r="J26" s="342" t="str">
        <f t="shared" si="3"/>
        <v>-</v>
      </c>
    </row>
    <row r="27" spans="2:10" x14ac:dyDescent="0.25">
      <c r="B27" s="85"/>
      <c r="C27" s="16" t="s">
        <v>119</v>
      </c>
      <c r="D27" s="36">
        <v>15</v>
      </c>
      <c r="E27" s="89">
        <v>638693</v>
      </c>
      <c r="F27" s="89">
        <v>580874</v>
      </c>
      <c r="G27" s="342">
        <f t="shared" si="2"/>
        <v>9.9537937659458038</v>
      </c>
      <c r="H27" s="89">
        <v>3745258</v>
      </c>
      <c r="I27" s="89">
        <v>3370307</v>
      </c>
      <c r="J27" s="342">
        <f t="shared" si="3"/>
        <v>11.125128957095015</v>
      </c>
    </row>
    <row r="28" spans="2:10" x14ac:dyDescent="0.25">
      <c r="B28" s="85"/>
      <c r="C28" s="16" t="s">
        <v>120</v>
      </c>
      <c r="D28" s="36">
        <v>16</v>
      </c>
      <c r="E28" s="89">
        <v>490</v>
      </c>
      <c r="F28" s="89">
        <v>864</v>
      </c>
      <c r="G28" s="342">
        <f t="shared" si="2"/>
        <v>-43.287037037037038</v>
      </c>
      <c r="H28" s="89">
        <v>10356</v>
      </c>
      <c r="I28" s="89">
        <v>6326</v>
      </c>
      <c r="J28" s="342">
        <f t="shared" si="3"/>
        <v>63.705343028770159</v>
      </c>
    </row>
    <row r="29" spans="2:10" x14ac:dyDescent="0.25">
      <c r="B29" s="85"/>
      <c r="C29" s="16" t="s">
        <v>121</v>
      </c>
      <c r="D29" s="36">
        <v>17</v>
      </c>
      <c r="E29" s="89">
        <v>73774</v>
      </c>
      <c r="F29" s="89">
        <v>80496</v>
      </c>
      <c r="G29" s="342">
        <f t="shared" si="2"/>
        <v>-8.3507255018882915</v>
      </c>
      <c r="H29" s="89">
        <v>515668</v>
      </c>
      <c r="I29" s="89">
        <v>552414</v>
      </c>
      <c r="J29" s="342">
        <f t="shared" si="3"/>
        <v>-6.651895136618549</v>
      </c>
    </row>
    <row r="30" spans="2:10" x14ac:dyDescent="0.25">
      <c r="B30" s="85"/>
      <c r="C30" s="16" t="s">
        <v>123</v>
      </c>
      <c r="D30" s="36">
        <v>18</v>
      </c>
      <c r="E30" s="89">
        <v>7661</v>
      </c>
      <c r="F30" s="89">
        <v>5704</v>
      </c>
      <c r="G30" s="342">
        <f t="shared" si="2"/>
        <v>34.309256661991583</v>
      </c>
      <c r="H30" s="89">
        <v>69613</v>
      </c>
      <c r="I30" s="89">
        <v>39387</v>
      </c>
      <c r="J30" s="342">
        <f t="shared" si="3"/>
        <v>76.741056693833002</v>
      </c>
    </row>
    <row r="31" spans="2:10" x14ac:dyDescent="0.25">
      <c r="B31" s="85"/>
      <c r="C31" s="16" t="s">
        <v>124</v>
      </c>
      <c r="D31" s="36">
        <v>19</v>
      </c>
      <c r="E31" s="89">
        <v>45403</v>
      </c>
      <c r="F31" s="89">
        <v>32119</v>
      </c>
      <c r="G31" s="342">
        <f t="shared" si="2"/>
        <v>41.358697344251055</v>
      </c>
      <c r="H31" s="89">
        <v>279472</v>
      </c>
      <c r="I31" s="89">
        <v>402957</v>
      </c>
      <c r="J31" s="342">
        <f t="shared" si="3"/>
        <v>-30.644708988800289</v>
      </c>
    </row>
    <row r="32" spans="2:10" x14ac:dyDescent="0.25">
      <c r="B32" s="85"/>
      <c r="C32" s="16" t="s">
        <v>125</v>
      </c>
      <c r="D32" s="36">
        <v>20</v>
      </c>
      <c r="E32" s="89">
        <v>13716</v>
      </c>
      <c r="F32" s="89">
        <v>23565</v>
      </c>
      <c r="G32" s="342">
        <f t="shared" si="2"/>
        <v>-41.795035009548052</v>
      </c>
      <c r="H32" s="89">
        <v>77721</v>
      </c>
      <c r="I32" s="89">
        <v>126505</v>
      </c>
      <c r="J32" s="342">
        <f t="shared" si="3"/>
        <v>-38.562902652069084</v>
      </c>
    </row>
    <row r="33" spans="2:10" x14ac:dyDescent="0.25">
      <c r="B33" s="85"/>
      <c r="C33" s="16" t="s">
        <v>126</v>
      </c>
      <c r="D33" s="36">
        <v>21</v>
      </c>
      <c r="E33" s="89">
        <v>12786</v>
      </c>
      <c r="F33" s="89">
        <v>38</v>
      </c>
      <c r="G33" s="342" t="str">
        <f t="shared" si="2"/>
        <v>-</v>
      </c>
      <c r="H33" s="89">
        <v>94427</v>
      </c>
      <c r="I33" s="89">
        <v>73296</v>
      </c>
      <c r="J33" s="342">
        <f t="shared" si="3"/>
        <v>28.829676926435269</v>
      </c>
    </row>
    <row r="34" spans="2:10" x14ac:dyDescent="0.25">
      <c r="B34" s="78" t="s">
        <v>127</v>
      </c>
      <c r="C34" s="79"/>
      <c r="D34" s="129">
        <v>22</v>
      </c>
      <c r="E34" s="125">
        <f>SUM(E11:E33)</f>
        <v>2952982</v>
      </c>
      <c r="F34" s="125">
        <f>SUM(F11:F33)</f>
        <v>2832163</v>
      </c>
      <c r="G34" s="344">
        <f t="shared" si="2"/>
        <v>4.265962093283477</v>
      </c>
      <c r="H34" s="71">
        <f>SUM(H11:H33)</f>
        <v>21101150</v>
      </c>
      <c r="I34" s="71">
        <f>SUM(I11:I33)</f>
        <v>20114985</v>
      </c>
      <c r="J34" s="344">
        <f t="shared" si="3"/>
        <v>4.9026385055718436</v>
      </c>
    </row>
    <row r="35" spans="2:10" x14ac:dyDescent="0.25"/>
    <row r="36" spans="2:10" x14ac:dyDescent="0.25"/>
    <row r="37" spans="2:10" x14ac:dyDescent="0.25"/>
  </sheetData>
  <phoneticPr fontId="0" type="noConversion"/>
  <hyperlinks>
    <hyperlink ref="J1" location="Inhalt!F21" display="Inhalt!F21" xr:uid="{00000000-0004-0000-0800-000000000000}"/>
  </hyperlinks>
  <printOptions horizontalCentered="1"/>
  <pageMargins left="0.19685039370078741" right="0.19685039370078741" top="1.48" bottom="0" header="0.51181102300000003" footer="0.51181102300000003"/>
  <pageSetup paperSize="9" orientation="landscape" horizontalDpi="300" verticalDpi="300" r:id="rId1"/>
  <headerFooter alignWithMargins="0">
    <oddHeader>&amp;C&amp;"Helv,Fett"&amp;11Bundesamt für Wirtschaft und Ausfuhrkontrolle&amp;12
Mineralöldaten für die Bundesrepublik Deutschland&amp;LVorläufige Daten&amp;R20.9.2023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28</vt:i4>
      </vt:variant>
    </vt:vector>
  </HeadingPairs>
  <TitlesOfParts>
    <vt:vector size="52" baseType="lpstr">
      <vt:lpstr>Deckblatt</vt:lpstr>
      <vt:lpstr>Inhalt</vt:lpstr>
      <vt:lpstr>Tab 1</vt:lpstr>
      <vt:lpstr>Tab 2</vt:lpstr>
      <vt:lpstr>Tab 3</vt:lpstr>
      <vt:lpstr>Tab 4</vt:lpstr>
      <vt:lpstr>Tab 5</vt:lpstr>
      <vt:lpstr>Tab 5a</vt:lpstr>
      <vt:lpstr>Tab 5b</vt:lpstr>
      <vt:lpstr>Tab 5c</vt:lpstr>
      <vt:lpstr>Tab 5j</vt:lpstr>
      <vt:lpstr>Tab 6</vt:lpstr>
      <vt:lpstr>Tab 6a</vt:lpstr>
      <vt:lpstr>Tab 6b</vt:lpstr>
      <vt:lpstr>Tab 6c</vt:lpstr>
      <vt:lpstr>Tab 6j</vt:lpstr>
      <vt:lpstr>Tab 7</vt:lpstr>
      <vt:lpstr>Tab 7j</vt:lpstr>
      <vt:lpstr>Tab 8</vt:lpstr>
      <vt:lpstr>Tab 9</vt:lpstr>
      <vt:lpstr>Tab 10</vt:lpstr>
      <vt:lpstr>Tab 10a</vt:lpstr>
      <vt:lpstr>Tab 10j</vt:lpstr>
      <vt:lpstr>Parameter 1</vt:lpstr>
      <vt:lpstr>Deckblatt!Druckbereich</vt:lpstr>
      <vt:lpstr>Inhalt!Druckbereich</vt:lpstr>
      <vt:lpstr>'Tab 1'!Druckbereich</vt:lpstr>
      <vt:lpstr>'Tab 10'!Druckbereich</vt:lpstr>
      <vt:lpstr>'Tab 10a'!Druckbereich</vt:lpstr>
      <vt:lpstr>'Tab 10j'!Druckbereich</vt:lpstr>
      <vt:lpstr>'Tab 2'!Druckbereich</vt:lpstr>
      <vt:lpstr>'Tab 3'!Druckbereich</vt:lpstr>
      <vt:lpstr>'Tab 4'!Druckbereich</vt:lpstr>
      <vt:lpstr>'Tab 5'!Druckbereich</vt:lpstr>
      <vt:lpstr>'Tab 5a'!Druckbereich</vt:lpstr>
      <vt:lpstr>'Tab 5b'!Druckbereich</vt:lpstr>
      <vt:lpstr>'Tab 5c'!Druckbereich</vt:lpstr>
      <vt:lpstr>'Tab 5j'!Druckbereich</vt:lpstr>
      <vt:lpstr>'Tab 6'!Druckbereich</vt:lpstr>
      <vt:lpstr>'Tab 6a'!Druckbereich</vt:lpstr>
      <vt:lpstr>'Tab 6b'!Druckbereich</vt:lpstr>
      <vt:lpstr>'Tab 6c'!Druckbereich</vt:lpstr>
      <vt:lpstr>'Tab 6j'!Druckbereich</vt:lpstr>
      <vt:lpstr>'Tab 7'!Druckbereich</vt:lpstr>
      <vt:lpstr>'Tab 7j'!Druckbereich</vt:lpstr>
      <vt:lpstr>'Tab 8'!Druckbereich</vt:lpstr>
      <vt:lpstr>'Tab 9'!Druckbereich</vt:lpstr>
      <vt:lpstr>rP1.Deckblatt</vt:lpstr>
      <vt:lpstr>rP1.Hinweis</vt:lpstr>
      <vt:lpstr>rP1.Inhalte</vt:lpstr>
      <vt:lpstr>rP1.Links</vt:lpstr>
      <vt:lpstr>rP1.Überschrift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Amtliche Mineralöldaten</dc:title>
  <dc:subject>Mineralöl</dc:subject>
  <dc:creator>Singhoff, Jacqueline</dc:creator>
  <cp:lastModifiedBy>Bittkau, Matthias</cp:lastModifiedBy>
  <cp:lastPrinted>2021-07-22T14:30:25Z</cp:lastPrinted>
  <dcterms:created xsi:type="dcterms:W3CDTF">2005-04-19T07:17:31Z</dcterms:created>
  <dcterms:modified xsi:type="dcterms:W3CDTF">2023-09-20T13:58:31Z</dcterms:modified>
</cp:coreProperties>
</file>