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688" tabRatio="855" activeTab="0"/>
  </bookViews>
  <sheets>
    <sheet name="Deckblatt" sheetId="1" r:id="rId1"/>
    <sheet name="Inhalt" sheetId="2" r:id="rId2"/>
    <sheet name="Tab 1" sheetId="3" r:id="rId3"/>
    <sheet name="Tab 2" sheetId="4" r:id="rId4"/>
    <sheet name="Tab 3" sheetId="5" r:id="rId5"/>
    <sheet name="Tab 4" sheetId="6" r:id="rId6"/>
    <sheet name="Tab 5" sheetId="7" r:id="rId7"/>
    <sheet name="Tab 5a" sheetId="8" r:id="rId8"/>
    <sheet name="Tab 5b" sheetId="9" r:id="rId9"/>
    <sheet name="Tab 5c" sheetId="10" r:id="rId10"/>
    <sheet name="Tab 5j" sheetId="11" r:id="rId11"/>
    <sheet name="Tab 6" sheetId="12" r:id="rId12"/>
    <sheet name="Tab 6a" sheetId="13" r:id="rId13"/>
    <sheet name="Tab 6b" sheetId="14" r:id="rId14"/>
    <sheet name="Tab 6c" sheetId="15" r:id="rId15"/>
    <sheet name="Tab 6j" sheetId="16" r:id="rId16"/>
    <sheet name="Tab 7" sheetId="17" r:id="rId17"/>
    <sheet name="Tab 7j" sheetId="18" r:id="rId18"/>
    <sheet name="Tab 8" sheetId="19" r:id="rId19"/>
    <sheet name="Tab 9" sheetId="20" r:id="rId20"/>
    <sheet name="Tab 10" sheetId="21" r:id="rId21"/>
    <sheet name="Tab 10a" sheetId="22" r:id="rId22"/>
    <sheet name="Tab 10j" sheetId="23" r:id="rId23"/>
    <sheet name="Parameter 1" sheetId="24" state="hidden" r:id="rId24"/>
  </sheets>
  <definedNames>
    <definedName name="_xlfn.SINGLE" hidden="1">#NAME?</definedName>
    <definedName name="_xlnm.Print_Area" localSheetId="0">'Deckblatt'!$D$1:$L$60</definedName>
    <definedName name="_xlnm.Print_Area" localSheetId="1">'Inhalt'!$A$1:$G$37</definedName>
    <definedName name="_xlnm.Print_Area" localSheetId="2">'Tab 1'!$B$1:$K$29</definedName>
    <definedName name="_xlnm.Print_Area" localSheetId="20">'Tab 10'!$B$1:$H$27</definedName>
    <definedName name="_xlnm.Print_Area" localSheetId="21">'Tab 10a'!$B$1:$J$33</definedName>
    <definedName name="_xlnm.Print_Area" localSheetId="22">'Tab 10j'!$B$1:$H$27</definedName>
    <definedName name="_xlnm.Print_Area" localSheetId="3">'Tab 2'!$B$1:$K$39</definedName>
    <definedName name="_xlnm.Print_Area" localSheetId="4">'Tab 3'!$B$1:$K$34</definedName>
    <definedName name="_xlnm.Print_Area" localSheetId="5">'Tab 4'!$B$1:$K$36</definedName>
    <definedName name="_xlnm.Print_Area" localSheetId="6">'Tab 5'!$B$1:$M$39</definedName>
    <definedName name="_xlnm.Print_Area" localSheetId="7">'Tab 5a'!$B$1:$J$34</definedName>
    <definedName name="_xlnm.Print_Area" localSheetId="8">'Tab 5b'!$B$1:$J$34</definedName>
    <definedName name="_xlnm.Print_Area" localSheetId="9">'Tab 5c'!$B$1:$J$34</definedName>
    <definedName name="_xlnm.Print_Area" localSheetId="10">'Tab 5j'!$B$1:$M$39</definedName>
    <definedName name="_xlnm.Print_Area" localSheetId="11">'Tab 6'!$B$1:$N$39</definedName>
    <definedName name="_xlnm.Print_Area" localSheetId="12">'Tab 6a'!$B$1:$J$34</definedName>
    <definedName name="_xlnm.Print_Area" localSheetId="13">'Tab 6b'!$B$1:$J$34</definedName>
    <definedName name="_xlnm.Print_Area" localSheetId="14">'Tab 6c'!$A$1:$L$44</definedName>
    <definedName name="_xlnm.Print_Area" localSheetId="15">'Tab 6j'!$B$1:$N$39</definedName>
    <definedName name="_xlnm.Print_Area" localSheetId="16">'Tab 7'!$B$1:$J$33</definedName>
    <definedName name="_xlnm.Print_Area" localSheetId="17">'Tab 7j'!$B$1:$J$33</definedName>
    <definedName name="_xlnm.Print_Area" localSheetId="18">'Tab 8'!$B$1:$I$36</definedName>
    <definedName name="_xlnm.Print_Area" localSheetId="19">'Tab 9'!$A$1:$I$17</definedName>
    <definedName name="rP1.Deckblatt">'Parameter 1'!$O$13:$O$23</definedName>
    <definedName name="rP1.Hinweis">'Parameter 1'!$N$13</definedName>
    <definedName name="rP1.Inhalte">'Parameter 1'!$K$13:$K$35</definedName>
    <definedName name="rP1.Links">'Parameter 1'!$M$13</definedName>
    <definedName name="rP1.Überschrift">'Parameter 1'!$L$13:$L$17</definedName>
  </definedNames>
  <calcPr fullCalcOnLoad="1"/>
</workbook>
</file>

<file path=xl/sharedStrings.xml><?xml version="1.0" encoding="utf-8"?>
<sst xmlns="http://schemas.openxmlformats.org/spreadsheetml/2006/main" count="1475" uniqueCount="371">
  <si>
    <t xml:space="preserve"> </t>
  </si>
  <si>
    <t>Amtliche Mineralöldaten</t>
  </si>
  <si>
    <t>für die</t>
  </si>
  <si>
    <t>ð</t>
  </si>
  <si>
    <t>oder direkt:</t>
  </si>
  <si>
    <t>65760 Eschborn, Frankfurter Straße 29 - 35; Tel.: 06196 /908-237 , 908-0</t>
  </si>
  <si>
    <t>Tabelle  1: Förderung und Zugang von deutschem Rohöl   a)</t>
  </si>
  <si>
    <t xml:space="preserve">        Mengenangaben in Tonnen</t>
  </si>
  <si>
    <t>K u m u l a t i o n</t>
  </si>
  <si>
    <t xml:space="preserve">                                 Zeitraum</t>
  </si>
  <si>
    <t>Berichtsmonat</t>
  </si>
  <si>
    <t>Veränderung</t>
  </si>
  <si>
    <t>01 - Berichts-</t>
  </si>
  <si>
    <t>Vorjahr</t>
  </si>
  <si>
    <t xml:space="preserve">[1] : [2] </t>
  </si>
  <si>
    <t>monat</t>
  </si>
  <si>
    <t xml:space="preserve">[4] : [5] </t>
  </si>
  <si>
    <t>Primäraufkommensgrößen</t>
  </si>
  <si>
    <t>i. v. H.</t>
  </si>
  <si>
    <t xml:space="preserve">    [1]</t>
  </si>
  <si>
    <t>[2]</t>
  </si>
  <si>
    <t>[3]</t>
  </si>
  <si>
    <t xml:space="preserve">     [4]</t>
  </si>
  <si>
    <t>[5]</t>
  </si>
  <si>
    <t>[6]</t>
  </si>
  <si>
    <t>Förderung nach Gebieten:</t>
  </si>
  <si>
    <t>+</t>
  </si>
  <si>
    <t xml:space="preserve">zwischen Oder/Neisse-Elbe </t>
  </si>
  <si>
    <t>nördlich der Elbe</t>
  </si>
  <si>
    <t>zwischen Elbe und Weser</t>
  </si>
  <si>
    <t>zwischen Weser und Ems</t>
  </si>
  <si>
    <t>westlich der Ems  b)</t>
  </si>
  <si>
    <t>Thüringer Becken</t>
  </si>
  <si>
    <t>Oberrheintal</t>
  </si>
  <si>
    <t>Alpenvorland</t>
  </si>
  <si>
    <t>=</t>
  </si>
  <si>
    <t xml:space="preserve">I n s g e s a m t </t>
  </si>
  <si>
    <t>darunter Förderung von</t>
  </si>
  <si>
    <t>Gaskondensat</t>
  </si>
  <si>
    <t>Zugang bei</t>
  </si>
  <si>
    <t>Verarbeitern - netto -  c)</t>
  </si>
  <si>
    <t>a) einschließlich Gaskondensat</t>
  </si>
  <si>
    <t>b) einschließlich Emsmündung</t>
  </si>
  <si>
    <t>c) Die Differenz zur Summe der Fördermengen beruht auf zeitlichen Abweichungen zwischen Förderung und Zugang</t>
  </si>
  <si>
    <t>Tabelle 2: Primäraufkommen von Rohöl aus Einfuhr und deutscher Förderung</t>
  </si>
  <si>
    <t>Ursprungsländer</t>
  </si>
  <si>
    <t xml:space="preserve">Rohöleinfuhr insgesamt </t>
  </si>
  <si>
    <t>Einfuhr Erdgaskondensat</t>
  </si>
  <si>
    <t>Zugang von deutschem Rohöl</t>
  </si>
  <si>
    <t>-</t>
  </si>
  <si>
    <t>Ausfuhr insgesamt</t>
  </si>
  <si>
    <t>Aufkommen insgesamt</t>
  </si>
  <si>
    <t>Primäraufkommen von Rohöl</t>
  </si>
  <si>
    <t>Tabelle 3: Grenzübergangspreise der Einfuhr von Rohöl nach Ursprungsländern</t>
  </si>
  <si>
    <t xml:space="preserve">        Preis Euro / Tonne</t>
  </si>
  <si>
    <t>[4]</t>
  </si>
  <si>
    <t>Gesamt in Euro</t>
  </si>
  <si>
    <t>Tabelle  4: Verarbeitung von Rohöl und anderen Wiedereinsatzstoffen in Raffinerien</t>
  </si>
  <si>
    <t>Mineralölprodukte</t>
  </si>
  <si>
    <t>Inländische</t>
  </si>
  <si>
    <t>Sekundärzugänge von</t>
  </si>
  <si>
    <t>Wiedereinsatzprodukten</t>
  </si>
  <si>
    <t>Verluste vor Verarbeitung</t>
  </si>
  <si>
    <t>Bestandsveränderungen</t>
  </si>
  <si>
    <t>Verarbeitungseinsatz</t>
  </si>
  <si>
    <t>Verarbeitungsverluste</t>
  </si>
  <si>
    <t>Erzeugung</t>
  </si>
  <si>
    <t>sonstiger Produkte</t>
  </si>
  <si>
    <t>wie Schwefel</t>
  </si>
  <si>
    <t>Bruttoraffinerieerzeugung</t>
  </si>
  <si>
    <t xml:space="preserve">von </t>
  </si>
  <si>
    <t>Mineralölprodukten</t>
  </si>
  <si>
    <t>Tabelle 5: Gesamtaufkommen von Mineralölprodukten</t>
  </si>
  <si>
    <t>Mengenangaben in Tonnen</t>
  </si>
  <si>
    <t>Brutto-</t>
  </si>
  <si>
    <t>Raffinerie-</t>
  </si>
  <si>
    <t xml:space="preserve">Abgänge </t>
  </si>
  <si>
    <t>Zugänge</t>
  </si>
  <si>
    <t>Aufkommen</t>
  </si>
  <si>
    <t>Zugänge in die Bundesrepublik</t>
  </si>
  <si>
    <t xml:space="preserve">  </t>
  </si>
  <si>
    <t>Aufkommensgrößen</t>
  </si>
  <si>
    <t>raffinerie-</t>
  </si>
  <si>
    <t>eigen-</t>
  </si>
  <si>
    <t>zum Wieder-</t>
  </si>
  <si>
    <t>aus Chemie-</t>
  </si>
  <si>
    <t>aus Zweit-</t>
  </si>
  <si>
    <t>Einfuhr aus</t>
  </si>
  <si>
    <t>Bezüge aus</t>
  </si>
  <si>
    <t>Gesamt-</t>
  </si>
  <si>
    <t>erzeugung</t>
  </si>
  <si>
    <t>verbrauch</t>
  </si>
  <si>
    <t>einsatz</t>
  </si>
  <si>
    <t>rücklauf</t>
  </si>
  <si>
    <t>raffination</t>
  </si>
  <si>
    <t>Drittländern</t>
  </si>
  <si>
    <t>EU-Ländern</t>
  </si>
  <si>
    <t>aufkommen</t>
  </si>
  <si>
    <t>( + )</t>
  </si>
  <si>
    <t>( - )</t>
  </si>
  <si>
    <t>( = )</t>
  </si>
  <si>
    <t>[1]</t>
  </si>
  <si>
    <t>[7]</t>
  </si>
  <si>
    <t>[8]</t>
  </si>
  <si>
    <t>Hauptprodukte:</t>
  </si>
  <si>
    <t>Rohbenzin</t>
  </si>
  <si>
    <t>Ottokraftstoff</t>
  </si>
  <si>
    <t>Benzinkomponenten</t>
  </si>
  <si>
    <t>Dieselkraftstoff</t>
  </si>
  <si>
    <t>Heizöl, leicht</t>
  </si>
  <si>
    <t>Mitteldestillatkomponenten</t>
  </si>
  <si>
    <t>Heizöl, schwer</t>
  </si>
  <si>
    <t>HS-Komponenten</t>
  </si>
  <si>
    <t>Nebenprodukte:</t>
  </si>
  <si>
    <t>Flüssiggas</t>
  </si>
  <si>
    <t>Raffineriegas</t>
  </si>
  <si>
    <t>Spezialbenzin</t>
  </si>
  <si>
    <t>Testbenzin</t>
  </si>
  <si>
    <t>Flugbenzin</t>
  </si>
  <si>
    <t>Flugturb.Kraftst.,leicht</t>
  </si>
  <si>
    <t>Flugturb.Kraftst.,schwer</t>
  </si>
  <si>
    <t>Andere Leuchtöle</t>
  </si>
  <si>
    <t xml:space="preserve">Schmierstoffe             </t>
  </si>
  <si>
    <t>a)</t>
  </si>
  <si>
    <t>Bitumen</t>
  </si>
  <si>
    <t>Petrolkoks</t>
  </si>
  <si>
    <t>Wachse,Paraffine,Vaseline</t>
  </si>
  <si>
    <t>Andere Rückstände</t>
  </si>
  <si>
    <t>Insgesamt:</t>
  </si>
  <si>
    <t>Tabelle 5a: Entwicklung der Bruttoraffinerieerzeugung</t>
  </si>
  <si>
    <t xml:space="preserve">                Mengenangaben in Tonnen</t>
  </si>
  <si>
    <t>[4] : [5]</t>
  </si>
  <si>
    <t>i. v.H.</t>
  </si>
  <si>
    <t>Tabelle 5b: Entwicklung der Einfuhr</t>
  </si>
  <si>
    <t>Tabelle 5c: Entwicklung der Abgänge zum Wiedereinsatz</t>
  </si>
  <si>
    <t>Tabelle 5j: Gesamtaufkommen von Mineralölprodukten</t>
  </si>
  <si>
    <t>Tabelle 6: Abgänge und Inlandsablieferungen von Mineralölprodukten</t>
  </si>
  <si>
    <t>Abgänge aus der Bundesrepublik</t>
  </si>
  <si>
    <t>Bestandsver-</t>
  </si>
  <si>
    <t>Abgangsgrößen</t>
  </si>
  <si>
    <t>Ausfuhr in</t>
  </si>
  <si>
    <t>Lieferungen</t>
  </si>
  <si>
    <t>Bunker int.</t>
  </si>
  <si>
    <t>Umwidmungen</t>
  </si>
  <si>
    <t>änd. (Aufbau +,</t>
  </si>
  <si>
    <t>Statistische</t>
  </si>
  <si>
    <t>Inlandsab-</t>
  </si>
  <si>
    <t>Drittländer</t>
  </si>
  <si>
    <t>in EU-Länder</t>
  </si>
  <si>
    <t>Schiffahrt</t>
  </si>
  <si>
    <t>Abbau -)</t>
  </si>
  <si>
    <t>Differenz</t>
  </si>
  <si>
    <t>lieferungen</t>
  </si>
  <si>
    <t xml:space="preserve"> Doppelzählung aus Recycling</t>
  </si>
  <si>
    <t>Chemierücklauf</t>
  </si>
  <si>
    <t>a) Zur Aufschlüsselung der Inlandsablieferungen von</t>
  </si>
  <si>
    <t>Aufkommen aus Altöl</t>
  </si>
  <si>
    <t xml:space="preserve">    Ottokraftstoffen und Heizöl schwer siehe Tabelle 6c</t>
  </si>
  <si>
    <t xml:space="preserve"> Inlandsabsatz</t>
  </si>
  <si>
    <t>Tabelle 6a: Entwicklung der Ausfuhr</t>
  </si>
  <si>
    <t xml:space="preserve">  Berichtsmonat</t>
  </si>
  <si>
    <t xml:space="preserve"> [1]</t>
  </si>
  <si>
    <t>Tabelle 6b: Entwicklung der Bunkerungen für die internationale Schiffahrt</t>
  </si>
  <si>
    <t>Tabelle 6c: Entwicklung der Inlandsablieferungen</t>
  </si>
  <si>
    <t xml:space="preserve"> Berichtsmonat</t>
  </si>
  <si>
    <t>[1] : [2]</t>
  </si>
  <si>
    <t>c)</t>
  </si>
  <si>
    <t>b)</t>
  </si>
  <si>
    <t>d)</t>
  </si>
  <si>
    <t>Doppelzählung aus Recycling</t>
  </si>
  <si>
    <t>Inlandsabsatz</t>
  </si>
  <si>
    <t xml:space="preserve">       a)</t>
  </si>
  <si>
    <t xml:space="preserve">       d)</t>
  </si>
  <si>
    <t xml:space="preserve"> HS  bis 1,0%:</t>
  </si>
  <si>
    <t>Super Plus unverbleit:</t>
  </si>
  <si>
    <t xml:space="preserve">       bis 2,0%:</t>
  </si>
  <si>
    <t>Eurosuper unverbleit:</t>
  </si>
  <si>
    <t xml:space="preserve">       bis 2,8%:</t>
  </si>
  <si>
    <t xml:space="preserve">     über 2,8%:</t>
  </si>
  <si>
    <t xml:space="preserve">      chem. Wv:</t>
  </si>
  <si>
    <t>Tabelle 6j: Abgänge und Inlandsablieferungen von Mineralölprodukten</t>
  </si>
  <si>
    <t>Tabelle 7: Inlandsablieferungen nach ausgewählten Verwendungssektoren</t>
  </si>
  <si>
    <t>zur chem.</t>
  </si>
  <si>
    <t>an die</t>
  </si>
  <si>
    <t>Weiterver-</t>
  </si>
  <si>
    <t>Binnen-</t>
  </si>
  <si>
    <t>an das</t>
  </si>
  <si>
    <t>an</t>
  </si>
  <si>
    <t xml:space="preserve"> Mineralölprodukte</t>
  </si>
  <si>
    <t>insgesamt</t>
  </si>
  <si>
    <t>arbeitung</t>
  </si>
  <si>
    <t>Luftfahrt</t>
  </si>
  <si>
    <t>schiffahrt</t>
  </si>
  <si>
    <t>Militär</t>
  </si>
  <si>
    <t>Sonstige</t>
  </si>
  <si>
    <t>Tabelle 7j: Inlandsablieferungen nach ausgewählten Verwendungssektoren</t>
  </si>
  <si>
    <t>Tabelle 8: Eigentumsendbestand im In- und Ausland</t>
  </si>
  <si>
    <t>Bestandskategorie</t>
  </si>
  <si>
    <t>Eigentumsendbestand  - Berichtsmonat -</t>
  </si>
  <si>
    <t>Eigentumsendbestand</t>
  </si>
  <si>
    <t>Inland</t>
  </si>
  <si>
    <t>Ausland</t>
  </si>
  <si>
    <t>In- und Ausland</t>
  </si>
  <si>
    <t>- Vormonat -; im In- und</t>
  </si>
  <si>
    <t xml:space="preserve"> Rohöl und Produkte</t>
  </si>
  <si>
    <t>Ausland insgesamt</t>
  </si>
  <si>
    <t xml:space="preserve"> Rohöl:</t>
  </si>
  <si>
    <t>deutsches</t>
  </si>
  <si>
    <t>ausländisches</t>
  </si>
  <si>
    <t>Zusammen</t>
  </si>
  <si>
    <t xml:space="preserve"> Mineralölprodukte:</t>
  </si>
  <si>
    <t xml:space="preserve"> Insgesamt</t>
  </si>
  <si>
    <t>Tabelle 10: Raffinerieerzeugung, Einfuhr, Ausfuhr und Inlandsablieferungen von Schmierstoffen</t>
  </si>
  <si>
    <t>Klassifikation</t>
  </si>
  <si>
    <t>Bruttoraffinerie-</t>
  </si>
  <si>
    <t>gemäß</t>
  </si>
  <si>
    <t>Einfuhr</t>
  </si>
  <si>
    <t>Ausfuhr</t>
  </si>
  <si>
    <t>Inlands-</t>
  </si>
  <si>
    <t>Außenhandels-</t>
  </si>
  <si>
    <t>einschl.</t>
  </si>
  <si>
    <t>ablieferungen</t>
  </si>
  <si>
    <t xml:space="preserve"> Sortengruppen</t>
  </si>
  <si>
    <t>statistik</t>
  </si>
  <si>
    <t>Blending</t>
  </si>
  <si>
    <t xml:space="preserve"> Motorenöle</t>
  </si>
  <si>
    <t xml:space="preserve"> Kompressorenöle</t>
  </si>
  <si>
    <t>2710 19 81</t>
  </si>
  <si>
    <t xml:space="preserve"> Turbinenöle</t>
  </si>
  <si>
    <t xml:space="preserve"> Getriebeöle</t>
  </si>
  <si>
    <t>2710 19 87</t>
  </si>
  <si>
    <t xml:space="preserve"> Hydrauliköle</t>
  </si>
  <si>
    <t>2710 19 83</t>
  </si>
  <si>
    <t xml:space="preserve"> Elektroisolieröle</t>
  </si>
  <si>
    <t>2710 19 93</t>
  </si>
  <si>
    <t xml:space="preserve"> Maschinenöle</t>
  </si>
  <si>
    <t>ex 2710 19 99</t>
  </si>
  <si>
    <t xml:space="preserve"> Andere Industrieöle nicht zum Schmieren</t>
  </si>
  <si>
    <t>ex 2710 19 49</t>
  </si>
  <si>
    <t>in Mitteldestillatkomponenten enthalten</t>
  </si>
  <si>
    <t xml:space="preserve"> Prozessöle</t>
  </si>
  <si>
    <t xml:space="preserve"> Metallbearbeitungsöle</t>
  </si>
  <si>
    <t xml:space="preserve"> Schmierfette </t>
  </si>
  <si>
    <t>3403 19 91 / 99</t>
  </si>
  <si>
    <t xml:space="preserve"> Basisöle</t>
  </si>
  <si>
    <t>2710 19 71 / 75</t>
  </si>
  <si>
    <t xml:space="preserve"> Extrakte aus der Schmierölraffination</t>
  </si>
  <si>
    <t>ex 2713 90 90</t>
  </si>
  <si>
    <t>in Andere Rückstände enthalten</t>
  </si>
  <si>
    <t>- - - - - - - - - - -</t>
  </si>
  <si>
    <t xml:space="preserve"> Wiedereinsatz</t>
  </si>
  <si>
    <t xml:space="preserve"> Nettoproduktion</t>
  </si>
  <si>
    <t>Tabelle 10a: Entwicklung der Inlandsablieferungen von Schmierstoffen</t>
  </si>
  <si>
    <t>Kompressorenöle</t>
  </si>
  <si>
    <t>Turbinenöle</t>
  </si>
  <si>
    <t>Getriebeöle:</t>
  </si>
  <si>
    <t>- KFZ</t>
  </si>
  <si>
    <t>- ATF</t>
  </si>
  <si>
    <t>- Industrie</t>
  </si>
  <si>
    <t>Hydrauliköle</t>
  </si>
  <si>
    <t>Elektroisolieröle</t>
  </si>
  <si>
    <t>Maschinenöle</t>
  </si>
  <si>
    <t>Andere Industrieöle nicht zum Schmieren</t>
  </si>
  <si>
    <t>Prozessöle</t>
  </si>
  <si>
    <t>darunter technische Weißöle</t>
  </si>
  <si>
    <t>darunter medizinische Weißöle</t>
  </si>
  <si>
    <t>Metallbearbeitungsöle:</t>
  </si>
  <si>
    <t>Härteöle</t>
  </si>
  <si>
    <t>wassermischbare</t>
  </si>
  <si>
    <t>nicht wassermischbare</t>
  </si>
  <si>
    <t>Korrosionsschutzöle</t>
  </si>
  <si>
    <t xml:space="preserve">Schmierfette </t>
  </si>
  <si>
    <t>darunter für KFZ</t>
  </si>
  <si>
    <t>Basisöle</t>
  </si>
  <si>
    <t>Extrakte aus der Schmierölraffination</t>
  </si>
  <si>
    <t>Insgesamt</t>
  </si>
  <si>
    <t>Tabelle 10j: Raffinerieerzeugung, Einfuhr, Ausfuhr und Inlandsablieferungen von Schmierstoffen</t>
  </si>
  <si>
    <t>2710 19 88</t>
  </si>
  <si>
    <t>Ottokraftstoffe</t>
  </si>
  <si>
    <t>http://www.bafa.de/bafa/de/</t>
  </si>
  <si>
    <t>Energie</t>
  </si>
  <si>
    <t>Mineralöl</t>
  </si>
  <si>
    <t>davon: Bioheizöl</t>
  </si>
  <si>
    <t xml:space="preserve">      c)</t>
  </si>
  <si>
    <t xml:space="preserve">Schmierstoffe *            </t>
  </si>
  <si>
    <t xml:space="preserve">Schmierstoffe*            </t>
  </si>
  <si>
    <t>Super E 10</t>
  </si>
  <si>
    <t xml:space="preserve">  davon Basisöl</t>
  </si>
  <si>
    <t>* Aufkommen aus Zweitraffination</t>
  </si>
  <si>
    <t>weitere Schmierstoffe</t>
  </si>
  <si>
    <t>Einsatz von Additiven,</t>
  </si>
  <si>
    <t>und Biokraftstoffen</t>
  </si>
  <si>
    <t>anderen Chemieprodukten</t>
  </si>
  <si>
    <r>
      <t>a)</t>
    </r>
    <r>
      <rPr>
        <sz val="10"/>
        <rFont val="MS Sans Serif"/>
        <family val="2"/>
      </rPr>
      <t xml:space="preserve"> Volumenprozentanteil Bioethanol am ETBE = 47 %</t>
    </r>
  </si>
  <si>
    <t>Die Mineralöldaten können als Excel-Datei im INTERNET abgerufen werden unter:</t>
  </si>
  <si>
    <t>Quelle: BVEG Bundesverband Erdgas, Erdöl und Geoenergie e.V., Hannover, Statistischer Monatsbericht</t>
  </si>
  <si>
    <t>Motorenöle</t>
  </si>
  <si>
    <t>Inhaltsverzeichnis der "Amtlichen Mineralöldaten"</t>
  </si>
  <si>
    <t>Tab 1</t>
  </si>
  <si>
    <t>Tab 2</t>
  </si>
  <si>
    <t>Tab 3</t>
  </si>
  <si>
    <t>Tab 4</t>
  </si>
  <si>
    <t>Tab 5</t>
  </si>
  <si>
    <t>Tab 6</t>
  </si>
  <si>
    <t>Tab 7</t>
  </si>
  <si>
    <t>Tab 8</t>
  </si>
  <si>
    <t>Tab 9</t>
  </si>
  <si>
    <t>Tab 10</t>
  </si>
  <si>
    <t>Tab 5a</t>
  </si>
  <si>
    <t>Tab 5b</t>
  </si>
  <si>
    <t>Tab 5c</t>
  </si>
  <si>
    <t>Tab 5j</t>
  </si>
  <si>
    <t>Tab 6a</t>
  </si>
  <si>
    <t>Tab 6b</t>
  </si>
  <si>
    <t>Tab 6c</t>
  </si>
  <si>
    <t>Tab 6j</t>
  </si>
  <si>
    <t>Tab 7j</t>
  </si>
  <si>
    <t>Tab 10a</t>
  </si>
  <si>
    <t>Tab 10j</t>
  </si>
  <si>
    <t>Förderung und Zugang von deutschem Rohöl</t>
  </si>
  <si>
    <t>Primäraufkommen von Rohöl aus Einfuhr und deutscher Förderung</t>
  </si>
  <si>
    <t>Grenzübergangspreise der Einfuhr von Rohöl nach Ursprungsländern</t>
  </si>
  <si>
    <t>Verarbeitung von Rohöl und anderen Wiedereinsatzstoffen in Raffinerien</t>
  </si>
  <si>
    <t>Gesamtaufkommen von Mineralölprodukten</t>
  </si>
  <si>
    <t>Entwicklung der Bruttoraffinerieerzeugung</t>
  </si>
  <si>
    <t>Entwicklung der Abgänge zum Wiedereinsatz</t>
  </si>
  <si>
    <t>Abgänge und Inlandsablieferungen von Mineralölprodukten</t>
  </si>
  <si>
    <t>Entwicklung der Ausfuhr</t>
  </si>
  <si>
    <t>Entwicklung der Bunkerungen für die internationale Schiffahrt</t>
  </si>
  <si>
    <t>Entwicklung der Inlandsablieferungen</t>
  </si>
  <si>
    <t>Inlandsablieferungen nach ausgewählten Verwendungssektoren</t>
  </si>
  <si>
    <t>Eigentumsendbestand im In- und Ausland</t>
  </si>
  <si>
    <t>Raffinerieerzeugung, Einfuhr, Ausfuhr und Inlandsablieferungen von Schmierstoffen</t>
  </si>
  <si>
    <t>Entwicklung der Inlandsablieferungen von Schmierstoffen</t>
  </si>
  <si>
    <t>Entwicklung der Einfuhr</t>
  </si>
  <si>
    <t>zurück zum Inhaltsverzeichnis</t>
  </si>
  <si>
    <t>Inhalte:</t>
  </si>
  <si>
    <t>Zum Inhaltsverzeichnis</t>
  </si>
  <si>
    <t>Gesamtaufkommen von Mineralölprodukten (Jahr)</t>
  </si>
  <si>
    <t>Inlandsablieferungen nach ausgewählten Verwendungssektoren (Jahr)</t>
  </si>
  <si>
    <t>Raffinerieerzeugung, Einfuhr, Ausfuhr und Inlandsablieferungen von Schmierstoffen (Jahr)</t>
  </si>
  <si>
    <t>http://www.bafa.de/DE/Energie/Rohstoffe/Mineraloel/mineraloel_node.html</t>
  </si>
  <si>
    <t>Links:</t>
  </si>
  <si>
    <t>Hinweis:</t>
  </si>
  <si>
    <t>Aufgrund der abnehmenden Bedeutung der reinen Biokraftstoffe wird ab dem Jahr 2017 auf eine gesonderte Darstellung verzichtet.</t>
  </si>
  <si>
    <t>Bundesrepublik Deutschland</t>
  </si>
  <si>
    <t>Deckblatt:</t>
  </si>
  <si>
    <t>Überschriften</t>
  </si>
  <si>
    <t>zum Thema</t>
  </si>
  <si>
    <t xml:space="preserve">    Ottokraftstoffen sowie schwerem Heizöl siehe Tabelle 6c</t>
  </si>
  <si>
    <t>e)</t>
  </si>
  <si>
    <t>f)</t>
  </si>
  <si>
    <t xml:space="preserve">       f)</t>
  </si>
  <si>
    <t>Heizöl EL normal:</t>
  </si>
  <si>
    <t>Heizöl EL schwefelarm:</t>
  </si>
  <si>
    <t>a) Beruht auf Differenzen der Periodenabgrenzung</t>
  </si>
  <si>
    <t>Stat. Monatsabgrenzung  a)</t>
  </si>
  <si>
    <t>Biozusatzstoffe</t>
  </si>
  <si>
    <r>
      <t xml:space="preserve">Bioethanol an ETBE </t>
    </r>
    <r>
      <rPr>
        <vertAlign val="superscript"/>
        <sz val="10"/>
        <rFont val="MS Sans Serif"/>
        <family val="2"/>
      </rPr>
      <t>a)</t>
    </r>
  </si>
  <si>
    <t>Bioethanol</t>
  </si>
  <si>
    <t>Tabelle 9: Beimischung von Biozusatzstoffen in Mineralölprodukten im Inland</t>
  </si>
  <si>
    <t xml:space="preserve">       Biodiesel (FAME), HVO, BTL</t>
  </si>
  <si>
    <t>Beimischung von Biozusatzstoffen in Mineralölprodukten im Inland</t>
  </si>
  <si>
    <t>2710 19 91
ex 3403 19 10 / 20 / 80</t>
  </si>
  <si>
    <t>2710 19 85
ex 3403 11 00</t>
  </si>
  <si>
    <t>Russische Föderation</t>
  </si>
  <si>
    <t xml:space="preserve">USA                          </t>
  </si>
  <si>
    <t>Kasachstan</t>
  </si>
  <si>
    <t xml:space="preserve">Großbritannien               </t>
  </si>
  <si>
    <t>Juni 2022</t>
  </si>
  <si>
    <t xml:space="preserve"> Januar bis Juni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</si>
</sst>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:ss"/>
    <numFmt numFmtId="165" formatCode="mmmm\ yyyy"/>
    <numFmt numFmtId="166" formatCode="\+0.0;\-0.0"/>
    <numFmt numFmtId="167" formatCode="0.0%"/>
    <numFmt numFmtId="168" formatCode="0.0\ %"/>
  </numFmts>
  <fonts count="69">
    <font>
      <sz val="10"/>
      <name val="Helv"/>
      <family val="0"/>
    </font>
    <font>
      <sz val="11"/>
      <color indexed="8"/>
      <name val="Calibri"/>
      <family val="2"/>
    </font>
    <font>
      <sz val="12"/>
      <name val="Roman"/>
      <family val="1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color indexed="12"/>
      <name val="Helv"/>
      <family val="0"/>
    </font>
    <font>
      <sz val="10"/>
      <color indexed="8"/>
      <name val="Helv"/>
      <family val="0"/>
    </font>
    <font>
      <sz val="10"/>
      <color indexed="9"/>
      <name val="Helv"/>
      <family val="0"/>
    </font>
    <font>
      <b/>
      <sz val="14"/>
      <color indexed="10"/>
      <name val="Arial"/>
      <family val="2"/>
    </font>
    <font>
      <sz val="9"/>
      <color indexed="12"/>
      <name val="Helv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vertAlign val="superscript"/>
      <sz val="10"/>
      <name val="MS Sans Serif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2"/>
      <name val="Wingdings"/>
      <family val="0"/>
    </font>
    <font>
      <u val="single"/>
      <sz val="10"/>
      <color indexed="12"/>
      <name val="Helv"/>
      <family val="0"/>
    </font>
    <font>
      <sz val="9"/>
      <name val="Helv"/>
      <family val="0"/>
    </font>
    <font>
      <sz val="8"/>
      <color indexed="12"/>
      <name val="Helv"/>
      <family val="0"/>
    </font>
    <font>
      <b/>
      <sz val="8"/>
      <color indexed="12"/>
      <name val="Helv"/>
      <family val="0"/>
    </font>
    <font>
      <sz val="18"/>
      <name val="Helv"/>
      <family val="0"/>
    </font>
    <font>
      <u val="single"/>
      <sz val="18"/>
      <color indexed="12"/>
      <name val="Arial"/>
      <family val="2"/>
    </font>
    <font>
      <u val="single"/>
      <sz val="11"/>
      <color indexed="12"/>
      <name val="Arial"/>
      <family val="2"/>
    </font>
    <font>
      <sz val="10"/>
      <name val="Segoe UI"/>
      <family val="2"/>
    </font>
    <font>
      <b/>
      <sz val="10"/>
      <name val="MS Sans Serif"/>
      <family val="2"/>
    </font>
    <font>
      <u val="single"/>
      <sz val="12"/>
      <color indexed="12"/>
      <name val="Arial"/>
      <family val="2"/>
    </font>
    <font>
      <u val="single"/>
      <sz val="10"/>
      <color indexed="20"/>
      <name val="Helv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Helv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dashed"/>
    </border>
    <border>
      <left style="thin"/>
      <right style="thin"/>
      <top/>
      <bottom style="dash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521">
    <xf numFmtId="0" fontId="0" fillId="0" borderId="0" xfId="0" applyAlignment="1">
      <alignment/>
    </xf>
    <xf numFmtId="0" fontId="3" fillId="33" borderId="0" xfId="57" applyFill="1">
      <alignment/>
      <protection/>
    </xf>
    <xf numFmtId="0" fontId="4" fillId="33" borderId="0" xfId="57" applyFont="1" applyFill="1" applyAlignment="1">
      <alignment horizontal="centerContinuous"/>
      <protection/>
    </xf>
    <xf numFmtId="0" fontId="3" fillId="33" borderId="0" xfId="57" applyFill="1" applyAlignment="1">
      <alignment horizontal="centerContinuous"/>
      <protection/>
    </xf>
    <xf numFmtId="0" fontId="3" fillId="34" borderId="0" xfId="57" applyFill="1">
      <alignment/>
      <protection/>
    </xf>
    <xf numFmtId="3" fontId="7" fillId="33" borderId="0" xfId="0" applyNumberFormat="1" applyFont="1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1" fontId="2" fillId="33" borderId="0" xfId="0" applyNumberFormat="1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165" fontId="8" fillId="33" borderId="0" xfId="0" applyNumberFormat="1" applyFont="1" applyFill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 horizontal="right"/>
    </xf>
    <xf numFmtId="166" fontId="0" fillId="33" borderId="24" xfId="0" applyNumberForma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3" fontId="7" fillId="35" borderId="27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20" xfId="0" applyNumberFormat="1" applyFont="1" applyFill="1" applyBorder="1" applyAlignment="1">
      <alignment horizontal="right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3" fontId="0" fillId="33" borderId="0" xfId="0" applyNumberForma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24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35" borderId="23" xfId="0" applyFont="1" applyFill="1" applyBorder="1" applyAlignment="1">
      <alignment horizontal="center"/>
    </xf>
    <xf numFmtId="3" fontId="7" fillId="35" borderId="23" xfId="0" applyNumberFormat="1" applyFont="1" applyFill="1" applyBorder="1" applyAlignment="1">
      <alignment/>
    </xf>
    <xf numFmtId="0" fontId="0" fillId="33" borderId="20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/>
    </xf>
    <xf numFmtId="0" fontId="7" fillId="35" borderId="20" xfId="0" applyFont="1" applyFill="1" applyBorder="1" applyAlignment="1" quotePrefix="1">
      <alignment horizontal="center"/>
    </xf>
    <xf numFmtId="0" fontId="7" fillId="35" borderId="15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center"/>
    </xf>
    <xf numFmtId="0" fontId="7" fillId="35" borderId="24" xfId="0" applyFont="1" applyFill="1" applyBorder="1" applyAlignment="1" quotePrefix="1">
      <alignment horizontal="center"/>
    </xf>
    <xf numFmtId="0" fontId="7" fillId="35" borderId="23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8" xfId="0" applyFill="1" applyBorder="1" applyAlignment="1">
      <alignment/>
    </xf>
    <xf numFmtId="168" fontId="0" fillId="33" borderId="24" xfId="0" applyNumberFormat="1" applyFont="1" applyFill="1" applyBorder="1" applyAlignment="1">
      <alignment horizontal="right"/>
    </xf>
    <xf numFmtId="3" fontId="0" fillId="33" borderId="20" xfId="0" applyNumberFormat="1" applyFill="1" applyBorder="1" applyAlignment="1">
      <alignment/>
    </xf>
    <xf numFmtId="0" fontId="0" fillId="33" borderId="24" xfId="0" applyFill="1" applyBorder="1" applyAlignment="1">
      <alignment horizontal="center"/>
    </xf>
    <xf numFmtId="3" fontId="0" fillId="33" borderId="24" xfId="0" applyNumberFormat="1" applyFill="1" applyBorder="1" applyAlignment="1">
      <alignment/>
    </xf>
    <xf numFmtId="166" fontId="0" fillId="33" borderId="20" xfId="0" applyNumberFormat="1" applyFill="1" applyBorder="1" applyAlignment="1">
      <alignment horizontal="right"/>
    </xf>
    <xf numFmtId="0" fontId="7" fillId="35" borderId="20" xfId="0" applyFont="1" applyFill="1" applyBorder="1" applyAlignment="1">
      <alignment horizontal="center"/>
    </xf>
    <xf numFmtId="0" fontId="7" fillId="35" borderId="18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3" fontId="0" fillId="35" borderId="24" xfId="0" applyNumberFormat="1" applyFont="1" applyFill="1" applyBorder="1" applyAlignment="1">
      <alignment/>
    </xf>
    <xf numFmtId="168" fontId="0" fillId="35" borderId="24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3" borderId="11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1" xfId="0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4" xfId="0" applyFill="1" applyBorder="1" applyAlignment="1" quotePrefix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9" fillId="33" borderId="22" xfId="0" applyNumberFormat="1" applyFont="1" applyFill="1" applyBorder="1" applyAlignment="1">
      <alignment/>
    </xf>
    <xf numFmtId="3" fontId="7" fillId="35" borderId="21" xfId="0" applyNumberFormat="1" applyFont="1" applyFill="1" applyBorder="1" applyAlignment="1">
      <alignment/>
    </xf>
    <xf numFmtId="3" fontId="7" fillId="35" borderId="22" xfId="0" applyNumberFormat="1" applyFont="1" applyFill="1" applyBorder="1" applyAlignment="1">
      <alignment/>
    </xf>
    <xf numFmtId="3" fontId="7" fillId="35" borderId="24" xfId="0" applyNumberFormat="1" applyFont="1" applyFill="1" applyBorder="1" applyAlignment="1">
      <alignment/>
    </xf>
    <xf numFmtId="0" fontId="9" fillId="33" borderId="0" xfId="0" applyFont="1" applyFill="1" applyAlignment="1">
      <alignment horizontal="right"/>
    </xf>
    <xf numFmtId="3" fontId="9" fillId="33" borderId="0" xfId="0" applyNumberFormat="1" applyFont="1" applyFill="1" applyAlignment="1">
      <alignment/>
    </xf>
    <xf numFmtId="0" fontId="0" fillId="35" borderId="17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3" borderId="0" xfId="54" applyFill="1" applyAlignment="1">
      <alignment horizontal="centerContinuous"/>
      <protection/>
    </xf>
    <xf numFmtId="0" fontId="0" fillId="33" borderId="0" xfId="54" applyFill="1">
      <alignment/>
      <protection/>
    </xf>
    <xf numFmtId="0" fontId="0" fillId="33" borderId="0" xfId="54" applyFill="1" applyAlignment="1">
      <alignment horizontal="right"/>
      <protection/>
    </xf>
    <xf numFmtId="0" fontId="0" fillId="33" borderId="10" xfId="54" applyFill="1" applyBorder="1">
      <alignment/>
      <protection/>
    </xf>
    <xf numFmtId="0" fontId="0" fillId="33" borderId="10" xfId="54" applyFill="1" applyBorder="1" applyAlignment="1">
      <alignment horizontal="center"/>
      <protection/>
    </xf>
    <xf numFmtId="0" fontId="0" fillId="33" borderId="11" xfId="54" applyFill="1" applyBorder="1">
      <alignment/>
      <protection/>
    </xf>
    <xf numFmtId="0" fontId="0" fillId="33" borderId="12" xfId="54" applyFill="1" applyBorder="1">
      <alignment/>
      <protection/>
    </xf>
    <xf numFmtId="0" fontId="0" fillId="33" borderId="13" xfId="54" applyFill="1" applyBorder="1">
      <alignment/>
      <protection/>
    </xf>
    <xf numFmtId="0" fontId="0" fillId="33" borderId="11" xfId="54" applyFill="1" applyBorder="1" applyAlignment="1">
      <alignment horizontal="centerContinuous"/>
      <protection/>
    </xf>
    <xf numFmtId="0" fontId="0" fillId="33" borderId="13" xfId="54" applyFill="1" applyBorder="1" applyAlignment="1">
      <alignment horizontal="centerContinuous"/>
      <protection/>
    </xf>
    <xf numFmtId="0" fontId="0" fillId="33" borderId="14" xfId="54" applyFill="1" applyBorder="1" applyAlignment="1">
      <alignment horizontal="center"/>
      <protection/>
    </xf>
    <xf numFmtId="0" fontId="0" fillId="33" borderId="13" xfId="54" applyFill="1" applyBorder="1" applyAlignment="1">
      <alignment horizontal="center"/>
      <protection/>
    </xf>
    <xf numFmtId="0" fontId="0" fillId="33" borderId="15" xfId="54" applyFill="1" applyBorder="1" applyAlignment="1">
      <alignment horizontal="centerContinuous"/>
      <protection/>
    </xf>
    <xf numFmtId="0" fontId="0" fillId="33" borderId="17" xfId="54" applyFill="1" applyBorder="1" applyAlignment="1">
      <alignment horizontal="centerContinuous"/>
      <protection/>
    </xf>
    <xf numFmtId="0" fontId="0" fillId="33" borderId="14" xfId="54" applyFill="1" applyBorder="1" applyAlignment="1">
      <alignment horizontal="centerContinuous"/>
      <protection/>
    </xf>
    <xf numFmtId="0" fontId="0" fillId="33" borderId="18" xfId="54" applyFill="1" applyBorder="1">
      <alignment/>
      <protection/>
    </xf>
    <xf numFmtId="0" fontId="0" fillId="33" borderId="19" xfId="54" applyFill="1" applyBorder="1">
      <alignment/>
      <protection/>
    </xf>
    <xf numFmtId="0" fontId="0" fillId="33" borderId="18" xfId="54" applyFill="1" applyBorder="1" applyAlignment="1">
      <alignment horizontal="centerContinuous"/>
      <protection/>
    </xf>
    <xf numFmtId="0" fontId="0" fillId="33" borderId="19" xfId="54" applyFill="1" applyBorder="1" applyAlignment="1">
      <alignment horizontal="centerContinuous"/>
      <protection/>
    </xf>
    <xf numFmtId="0" fontId="0" fillId="33" borderId="20" xfId="54" applyFill="1" applyBorder="1" applyAlignment="1">
      <alignment horizontal="center"/>
      <protection/>
    </xf>
    <xf numFmtId="0" fontId="0" fillId="33" borderId="21" xfId="54" applyFill="1" applyBorder="1" applyAlignment="1">
      <alignment horizontal="centerContinuous"/>
      <protection/>
    </xf>
    <xf numFmtId="0" fontId="0" fillId="33" borderId="22" xfId="54" applyFill="1" applyBorder="1" applyAlignment="1">
      <alignment horizontal="centerContinuous"/>
      <protection/>
    </xf>
    <xf numFmtId="0" fontId="0" fillId="33" borderId="24" xfId="54" applyFill="1" applyBorder="1" applyAlignment="1" quotePrefix="1">
      <alignment horizontal="center"/>
      <protection/>
    </xf>
    <xf numFmtId="0" fontId="0" fillId="33" borderId="21" xfId="54" applyFill="1" applyBorder="1">
      <alignment/>
      <protection/>
    </xf>
    <xf numFmtId="0" fontId="0" fillId="33" borderId="22" xfId="54" applyFill="1" applyBorder="1">
      <alignment/>
      <protection/>
    </xf>
    <xf numFmtId="0" fontId="0" fillId="33" borderId="23" xfId="54" applyFill="1" applyBorder="1" applyAlignment="1">
      <alignment horizontal="center"/>
      <protection/>
    </xf>
    <xf numFmtId="0" fontId="0" fillId="33" borderId="19" xfId="54" applyFill="1" applyBorder="1" applyAlignment="1">
      <alignment horizontal="center"/>
      <protection/>
    </xf>
    <xf numFmtId="0" fontId="0" fillId="33" borderId="11" xfId="54" applyFill="1" applyBorder="1" applyAlignment="1">
      <alignment horizontal="center"/>
      <protection/>
    </xf>
    <xf numFmtId="3" fontId="0" fillId="33" borderId="20" xfId="54" applyNumberFormat="1" applyFill="1" applyBorder="1" applyAlignment="1">
      <alignment horizontal="center"/>
      <protection/>
    </xf>
    <xf numFmtId="0" fontId="0" fillId="33" borderId="24" xfId="54" applyFill="1" applyBorder="1" applyAlignment="1">
      <alignment horizontal="center"/>
      <protection/>
    </xf>
    <xf numFmtId="3" fontId="0" fillId="33" borderId="21" xfId="54" applyNumberFormat="1" applyFill="1" applyBorder="1">
      <alignment/>
      <protection/>
    </xf>
    <xf numFmtId="3" fontId="0" fillId="33" borderId="22" xfId="54" applyNumberFormat="1" applyFill="1" applyBorder="1">
      <alignment/>
      <protection/>
    </xf>
    <xf numFmtId="3" fontId="0" fillId="33" borderId="24" xfId="54" applyNumberFormat="1" applyFill="1" applyBorder="1">
      <alignment/>
      <protection/>
    </xf>
    <xf numFmtId="3" fontId="0" fillId="33" borderId="18" xfId="54" applyNumberFormat="1" applyFill="1" applyBorder="1">
      <alignment/>
      <protection/>
    </xf>
    <xf numFmtId="3" fontId="0" fillId="33" borderId="19" xfId="54" applyNumberFormat="1" applyFill="1" applyBorder="1">
      <alignment/>
      <protection/>
    </xf>
    <xf numFmtId="3" fontId="0" fillId="33" borderId="20" xfId="54" applyNumberFormat="1" applyFill="1" applyBorder="1">
      <alignment/>
      <protection/>
    </xf>
    <xf numFmtId="3" fontId="9" fillId="33" borderId="22" xfId="54" applyNumberFormat="1" applyFont="1" applyFill="1" applyBorder="1">
      <alignment/>
      <protection/>
    </xf>
    <xf numFmtId="0" fontId="7" fillId="35" borderId="15" xfId="54" applyFont="1" applyFill="1" applyBorder="1">
      <alignment/>
      <protection/>
    </xf>
    <xf numFmtId="0" fontId="7" fillId="35" borderId="17" xfId="54" applyFont="1" applyFill="1" applyBorder="1">
      <alignment/>
      <protection/>
    </xf>
    <xf numFmtId="0" fontId="0" fillId="35" borderId="23" xfId="54" applyFont="1" applyFill="1" applyBorder="1" applyAlignment="1">
      <alignment horizontal="center"/>
      <protection/>
    </xf>
    <xf numFmtId="3" fontId="7" fillId="35" borderId="21" xfId="54" applyNumberFormat="1" applyFont="1" applyFill="1" applyBorder="1">
      <alignment/>
      <protection/>
    </xf>
    <xf numFmtId="3" fontId="7" fillId="35" borderId="22" xfId="54" applyNumberFormat="1" applyFont="1" applyFill="1" applyBorder="1">
      <alignment/>
      <protection/>
    </xf>
    <xf numFmtId="0" fontId="7" fillId="33" borderId="0" xfId="54" applyFont="1" applyFill="1">
      <alignment/>
      <protection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Continuous"/>
    </xf>
    <xf numFmtId="0" fontId="9" fillId="33" borderId="19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21" xfId="0" applyFill="1" applyBorder="1" applyAlignment="1" quotePrefix="1">
      <alignment horizontal="centerContinuous"/>
    </xf>
    <xf numFmtId="0" fontId="9" fillId="33" borderId="22" xfId="0" applyFont="1" applyFill="1" applyBorder="1" applyAlignment="1">
      <alignment horizontal="centerContinuous"/>
    </xf>
    <xf numFmtId="0" fontId="9" fillId="33" borderId="17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0" fontId="9" fillId="33" borderId="13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20" xfId="0" applyFill="1" applyBorder="1" applyAlignment="1" quotePrefix="1">
      <alignment horizontal="center"/>
    </xf>
    <xf numFmtId="0" fontId="7" fillId="35" borderId="16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166" fontId="0" fillId="33" borderId="22" xfId="0" applyNumberFormat="1" applyFill="1" applyBorder="1" applyAlignment="1">
      <alignment/>
    </xf>
    <xf numFmtId="3" fontId="9" fillId="33" borderId="22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0" fillId="33" borderId="17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166" fontId="0" fillId="33" borderId="19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7" xfId="0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0" fillId="33" borderId="0" xfId="55" applyFill="1" applyAlignment="1">
      <alignment horizontal="centerContinuous"/>
      <protection/>
    </xf>
    <xf numFmtId="0" fontId="0" fillId="33" borderId="0" xfId="55" applyFill="1">
      <alignment/>
      <protection/>
    </xf>
    <xf numFmtId="0" fontId="0" fillId="33" borderId="0" xfId="55" applyFont="1" applyFill="1">
      <alignment/>
      <protection/>
    </xf>
    <xf numFmtId="0" fontId="0" fillId="33" borderId="0" xfId="55" applyFill="1" applyAlignment="1">
      <alignment horizontal="right"/>
      <protection/>
    </xf>
    <xf numFmtId="0" fontId="0" fillId="33" borderId="10" xfId="55" applyFill="1" applyBorder="1">
      <alignment/>
      <protection/>
    </xf>
    <xf numFmtId="0" fontId="0" fillId="33" borderId="10" xfId="55" applyFill="1" applyBorder="1" applyAlignment="1">
      <alignment horizontal="center"/>
      <protection/>
    </xf>
    <xf numFmtId="0" fontId="0" fillId="33" borderId="11" xfId="55" applyFill="1" applyBorder="1">
      <alignment/>
      <protection/>
    </xf>
    <xf numFmtId="0" fontId="0" fillId="33" borderId="12" xfId="55" applyFill="1" applyBorder="1">
      <alignment/>
      <protection/>
    </xf>
    <xf numFmtId="0" fontId="0" fillId="33" borderId="13" xfId="55" applyFill="1" applyBorder="1">
      <alignment/>
      <protection/>
    </xf>
    <xf numFmtId="0" fontId="0" fillId="33" borderId="11" xfId="55" applyFill="1" applyBorder="1" applyAlignment="1">
      <alignment horizontal="centerContinuous"/>
      <protection/>
    </xf>
    <xf numFmtId="0" fontId="0" fillId="33" borderId="15" xfId="55" applyFill="1" applyBorder="1" applyAlignment="1">
      <alignment horizontal="centerContinuous"/>
      <protection/>
    </xf>
    <xf numFmtId="0" fontId="0" fillId="33" borderId="16" xfId="55" applyFill="1" applyBorder="1" applyAlignment="1">
      <alignment horizontal="centerContinuous"/>
      <protection/>
    </xf>
    <xf numFmtId="0" fontId="0" fillId="33" borderId="17" xfId="55" applyFill="1" applyBorder="1" applyAlignment="1">
      <alignment horizontal="centerContinuous"/>
      <protection/>
    </xf>
    <xf numFmtId="0" fontId="0" fillId="33" borderId="12" xfId="55" applyFill="1" applyBorder="1" applyAlignment="1">
      <alignment horizontal="centerContinuous"/>
      <protection/>
    </xf>
    <xf numFmtId="0" fontId="0" fillId="33" borderId="14" xfId="55" applyFill="1" applyBorder="1" applyAlignment="1">
      <alignment horizontal="center"/>
      <protection/>
    </xf>
    <xf numFmtId="0" fontId="0" fillId="33" borderId="18" xfId="55" applyFill="1" applyBorder="1">
      <alignment/>
      <protection/>
    </xf>
    <xf numFmtId="0" fontId="0" fillId="33" borderId="19" xfId="55" applyFill="1" applyBorder="1">
      <alignment/>
      <protection/>
    </xf>
    <xf numFmtId="0" fontId="0" fillId="33" borderId="18" xfId="55" applyFill="1" applyBorder="1" applyAlignment="1">
      <alignment horizontal="centerContinuous"/>
      <protection/>
    </xf>
    <xf numFmtId="0" fontId="0" fillId="33" borderId="20" xfId="55" applyFill="1" applyBorder="1" applyAlignment="1">
      <alignment horizontal="center"/>
      <protection/>
    </xf>
    <xf numFmtId="0" fontId="0" fillId="33" borderId="0" xfId="55" applyFill="1" applyAlignment="1">
      <alignment horizontal="center"/>
      <protection/>
    </xf>
    <xf numFmtId="0" fontId="0" fillId="33" borderId="0" xfId="55" applyFill="1" applyBorder="1" applyAlignment="1">
      <alignment horizontal="centerContinuous"/>
      <protection/>
    </xf>
    <xf numFmtId="0" fontId="9" fillId="33" borderId="19" xfId="55" applyFont="1" applyFill="1" applyBorder="1" applyAlignment="1">
      <alignment horizontal="centerContinuous"/>
      <protection/>
    </xf>
    <xf numFmtId="0" fontId="0" fillId="33" borderId="21" xfId="55" applyFill="1" applyBorder="1" applyAlignment="1">
      <alignment horizontal="centerContinuous"/>
      <protection/>
    </xf>
    <xf numFmtId="0" fontId="0" fillId="33" borderId="10" xfId="55" applyFill="1" applyBorder="1" applyAlignment="1">
      <alignment horizontal="centerContinuous"/>
      <protection/>
    </xf>
    <xf numFmtId="0" fontId="0" fillId="33" borderId="21" xfId="55" applyFill="1" applyBorder="1" applyAlignment="1" quotePrefix="1">
      <alignment horizontal="centerContinuous"/>
      <protection/>
    </xf>
    <xf numFmtId="0" fontId="9" fillId="33" borderId="22" xfId="55" applyFont="1" applyFill="1" applyBorder="1" applyAlignment="1">
      <alignment horizontal="centerContinuous"/>
      <protection/>
    </xf>
    <xf numFmtId="0" fontId="0" fillId="33" borderId="21" xfId="55" applyFill="1" applyBorder="1">
      <alignment/>
      <protection/>
    </xf>
    <xf numFmtId="0" fontId="0" fillId="33" borderId="22" xfId="55" applyFill="1" applyBorder="1">
      <alignment/>
      <protection/>
    </xf>
    <xf numFmtId="0" fontId="0" fillId="33" borderId="23" xfId="55" applyFill="1" applyBorder="1" applyAlignment="1">
      <alignment horizontal="center"/>
      <protection/>
    </xf>
    <xf numFmtId="0" fontId="9" fillId="33" borderId="17" xfId="55" applyFont="1" applyFill="1" applyBorder="1" applyAlignment="1">
      <alignment horizontal="centerContinuous"/>
      <protection/>
    </xf>
    <xf numFmtId="0" fontId="0" fillId="33" borderId="19" xfId="55" applyFill="1" applyBorder="1" applyAlignment="1">
      <alignment horizontal="center"/>
      <protection/>
    </xf>
    <xf numFmtId="0" fontId="0" fillId="33" borderId="11" xfId="55" applyFill="1" applyBorder="1" applyAlignment="1">
      <alignment horizontal="center"/>
      <protection/>
    </xf>
    <xf numFmtId="0" fontId="0" fillId="33" borderId="18" xfId="55" applyFill="1" applyBorder="1" applyAlignment="1">
      <alignment horizontal="center"/>
      <protection/>
    </xf>
    <xf numFmtId="0" fontId="0" fillId="33" borderId="0" xfId="55" applyFill="1" applyBorder="1" applyAlignment="1">
      <alignment horizontal="center"/>
      <protection/>
    </xf>
    <xf numFmtId="0" fontId="9" fillId="33" borderId="13" xfId="55" applyFont="1" applyFill="1" applyBorder="1">
      <alignment/>
      <protection/>
    </xf>
    <xf numFmtId="0" fontId="0" fillId="33" borderId="24" xfId="55" applyFill="1" applyBorder="1" applyAlignment="1">
      <alignment horizontal="center"/>
      <protection/>
    </xf>
    <xf numFmtId="3" fontId="0" fillId="33" borderId="21" xfId="55" applyNumberFormat="1" applyFill="1" applyBorder="1">
      <alignment/>
      <protection/>
    </xf>
    <xf numFmtId="0" fontId="9" fillId="33" borderId="22" xfId="55" applyFont="1" applyFill="1" applyBorder="1">
      <alignment/>
      <protection/>
    </xf>
    <xf numFmtId="0" fontId="9" fillId="33" borderId="19" xfId="55" applyFont="1" applyFill="1" applyBorder="1">
      <alignment/>
      <protection/>
    </xf>
    <xf numFmtId="0" fontId="7" fillId="35" borderId="15" xfId="55" applyFont="1" applyFill="1" applyBorder="1">
      <alignment/>
      <protection/>
    </xf>
    <xf numFmtId="0" fontId="0" fillId="35" borderId="17" xfId="55" applyFill="1" applyBorder="1">
      <alignment/>
      <protection/>
    </xf>
    <xf numFmtId="0" fontId="0" fillId="35" borderId="23" xfId="55" applyFill="1" applyBorder="1" applyAlignment="1">
      <alignment horizontal="center"/>
      <protection/>
    </xf>
    <xf numFmtId="3" fontId="7" fillId="35" borderId="21" xfId="55" applyNumberFormat="1" applyFont="1" applyFill="1" applyBorder="1">
      <alignment/>
      <protection/>
    </xf>
    <xf numFmtId="0" fontId="7" fillId="35" borderId="22" xfId="55" applyFont="1" applyFill="1" applyBorder="1">
      <alignment/>
      <protection/>
    </xf>
    <xf numFmtId="0" fontId="0" fillId="33" borderId="0" xfId="55" applyFill="1" applyBorder="1">
      <alignment/>
      <protection/>
    </xf>
    <xf numFmtId="3" fontId="0" fillId="33" borderId="11" xfId="55" applyNumberFormat="1" applyFill="1" applyBorder="1">
      <alignment/>
      <protection/>
    </xf>
    <xf numFmtId="0" fontId="0" fillId="33" borderId="20" xfId="55" applyFill="1" applyBorder="1" applyAlignment="1" quotePrefix="1">
      <alignment horizontal="center"/>
      <protection/>
    </xf>
    <xf numFmtId="0" fontId="9" fillId="33" borderId="0" xfId="55" applyFont="1" applyFill="1">
      <alignment/>
      <protection/>
    </xf>
    <xf numFmtId="0" fontId="7" fillId="35" borderId="24" xfId="55" applyFont="1" applyFill="1" applyBorder="1" applyAlignment="1" quotePrefix="1">
      <alignment horizontal="center"/>
      <protection/>
    </xf>
    <xf numFmtId="0" fontId="7" fillId="35" borderId="16" xfId="55" applyFont="1" applyFill="1" applyBorder="1">
      <alignment/>
      <protection/>
    </xf>
    <xf numFmtId="0" fontId="7" fillId="35" borderId="17" xfId="55" applyFont="1" applyFill="1" applyBorder="1">
      <alignment/>
      <protection/>
    </xf>
    <xf numFmtId="0" fontId="0" fillId="33" borderId="0" xfId="56" applyFill="1" applyAlignment="1">
      <alignment horizontal="centerContinuous"/>
      <protection/>
    </xf>
    <xf numFmtId="0" fontId="0" fillId="33" borderId="0" xfId="56" applyFill="1">
      <alignment/>
      <protection/>
    </xf>
    <xf numFmtId="0" fontId="0" fillId="33" borderId="0" xfId="56" applyFill="1" applyAlignment="1">
      <alignment horizontal="right"/>
      <protection/>
    </xf>
    <xf numFmtId="0" fontId="0" fillId="33" borderId="10" xfId="56" applyFill="1" applyBorder="1">
      <alignment/>
      <protection/>
    </xf>
    <xf numFmtId="0" fontId="0" fillId="33" borderId="10" xfId="56" applyFill="1" applyBorder="1" applyAlignment="1">
      <alignment horizontal="center"/>
      <protection/>
    </xf>
    <xf numFmtId="0" fontId="0" fillId="33" borderId="11" xfId="56" applyFill="1" applyBorder="1">
      <alignment/>
      <protection/>
    </xf>
    <xf numFmtId="0" fontId="0" fillId="33" borderId="13" xfId="56" applyFill="1" applyBorder="1">
      <alignment/>
      <protection/>
    </xf>
    <xf numFmtId="0" fontId="0" fillId="33" borderId="11" xfId="56" applyFill="1" applyBorder="1" applyAlignment="1">
      <alignment horizontal="centerContinuous"/>
      <protection/>
    </xf>
    <xf numFmtId="0" fontId="0" fillId="33" borderId="14" xfId="56" applyFill="1" applyBorder="1" applyAlignment="1">
      <alignment horizontal="center"/>
      <protection/>
    </xf>
    <xf numFmtId="0" fontId="0" fillId="33" borderId="14" xfId="56" applyFill="1" applyBorder="1" applyAlignment="1">
      <alignment horizontal="centerContinuous"/>
      <protection/>
    </xf>
    <xf numFmtId="0" fontId="0" fillId="33" borderId="18" xfId="56" applyFill="1" applyBorder="1">
      <alignment/>
      <protection/>
    </xf>
    <xf numFmtId="0" fontId="0" fillId="33" borderId="19" xfId="56" applyFill="1" applyBorder="1">
      <alignment/>
      <protection/>
    </xf>
    <xf numFmtId="0" fontId="0" fillId="33" borderId="18" xfId="56" applyFill="1" applyBorder="1" applyAlignment="1">
      <alignment horizontal="centerContinuous"/>
      <protection/>
    </xf>
    <xf numFmtId="0" fontId="0" fillId="33" borderId="20" xfId="56" applyFill="1" applyBorder="1" applyAlignment="1">
      <alignment horizontal="center"/>
      <protection/>
    </xf>
    <xf numFmtId="0" fontId="0" fillId="33" borderId="19" xfId="56" applyFill="1" applyBorder="1" applyAlignment="1">
      <alignment horizontal="center"/>
      <protection/>
    </xf>
    <xf numFmtId="0" fontId="0" fillId="33" borderId="24" xfId="56" applyFill="1" applyBorder="1" applyAlignment="1">
      <alignment horizontal="center"/>
      <protection/>
    </xf>
    <xf numFmtId="0" fontId="0" fillId="33" borderId="21" xfId="56" applyFill="1" applyBorder="1">
      <alignment/>
      <protection/>
    </xf>
    <xf numFmtId="0" fontId="0" fillId="33" borderId="22" xfId="56" applyFill="1" applyBorder="1">
      <alignment/>
      <protection/>
    </xf>
    <xf numFmtId="0" fontId="0" fillId="33" borderId="15" xfId="56" applyFill="1" applyBorder="1" applyAlignment="1">
      <alignment horizontal="centerContinuous"/>
      <protection/>
    </xf>
    <xf numFmtId="0" fontId="0" fillId="33" borderId="23" xfId="56" applyFill="1" applyBorder="1" applyAlignment="1">
      <alignment horizontal="center"/>
      <protection/>
    </xf>
    <xf numFmtId="0" fontId="0" fillId="33" borderId="11" xfId="56" applyFill="1" applyBorder="1" applyAlignment="1">
      <alignment horizontal="center"/>
      <protection/>
    </xf>
    <xf numFmtId="0" fontId="7" fillId="35" borderId="15" xfId="56" applyFont="1" applyFill="1" applyBorder="1">
      <alignment/>
      <protection/>
    </xf>
    <xf numFmtId="0" fontId="0" fillId="35" borderId="17" xfId="56" applyFill="1" applyBorder="1">
      <alignment/>
      <protection/>
    </xf>
    <xf numFmtId="0" fontId="0" fillId="35" borderId="23" xfId="56" applyFill="1" applyBorder="1" applyAlignment="1">
      <alignment horizontal="center"/>
      <protection/>
    </xf>
    <xf numFmtId="17" fontId="6" fillId="33" borderId="0" xfId="0" applyNumberFormat="1" applyFont="1" applyFill="1" applyAlignment="1">
      <alignment horizontal="centerContinuous"/>
    </xf>
    <xf numFmtId="0" fontId="0" fillId="33" borderId="12" xfId="0" applyFill="1" applyBorder="1" applyAlignment="1">
      <alignment horizontal="right"/>
    </xf>
    <xf numFmtId="0" fontId="0" fillId="33" borderId="19" xfId="0" applyFill="1" applyBorder="1" applyAlignment="1" quotePrefix="1">
      <alignment horizontal="center"/>
    </xf>
    <xf numFmtId="3" fontId="0" fillId="33" borderId="24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3" fontId="0" fillId="33" borderId="23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0" fontId="0" fillId="35" borderId="16" xfId="0" applyFill="1" applyBorder="1" applyAlignment="1">
      <alignment/>
    </xf>
    <xf numFmtId="3" fontId="7" fillId="35" borderId="21" xfId="0" applyNumberFormat="1" applyFont="1" applyFill="1" applyBorder="1" applyAlignment="1">
      <alignment horizontal="right"/>
    </xf>
    <xf numFmtId="3" fontId="7" fillId="35" borderId="24" xfId="0" applyNumberFormat="1" applyFont="1" applyFill="1" applyBorder="1" applyAlignment="1">
      <alignment horizontal="right"/>
    </xf>
    <xf numFmtId="0" fontId="0" fillId="33" borderId="20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4" xfId="0" applyFill="1" applyBorder="1" applyAlignment="1" quotePrefix="1">
      <alignment horizontal="center"/>
    </xf>
    <xf numFmtId="3" fontId="0" fillId="33" borderId="14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5" xfId="0" applyNumberFormat="1" applyFill="1" applyBorder="1" applyAlignment="1">
      <alignment horizontal="centerContinuous"/>
    </xf>
    <xf numFmtId="3" fontId="0" fillId="33" borderId="17" xfId="0" applyNumberFormat="1" applyFill="1" applyBorder="1" applyAlignment="1">
      <alignment horizontal="centerContinuous"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/>
    </xf>
    <xf numFmtId="0" fontId="7" fillId="35" borderId="14" xfId="0" applyFont="1" applyFill="1" applyBorder="1" applyAlignment="1" quotePrefix="1">
      <alignment horizontal="center"/>
    </xf>
    <xf numFmtId="0" fontId="0" fillId="33" borderId="23" xfId="0" applyFill="1" applyBorder="1" applyAlignment="1" quotePrefix="1">
      <alignment horizontal="center"/>
    </xf>
    <xf numFmtId="0" fontId="0" fillId="35" borderId="23" xfId="0" applyFill="1" applyBorder="1" applyAlignment="1" quotePrefix="1">
      <alignment horizontal="center"/>
    </xf>
    <xf numFmtId="0" fontId="0" fillId="33" borderId="0" xfId="0" applyFill="1" applyBorder="1" applyAlignment="1" quotePrefix="1">
      <alignment/>
    </xf>
    <xf numFmtId="0" fontId="0" fillId="33" borderId="12" xfId="0" applyFill="1" applyBorder="1" applyAlignment="1" quotePrefix="1">
      <alignment/>
    </xf>
    <xf numFmtId="3" fontId="0" fillId="33" borderId="0" xfId="0" applyNumberFormat="1" applyFill="1" applyAlignment="1">
      <alignment horizontal="right"/>
    </xf>
    <xf numFmtId="3" fontId="0" fillId="33" borderId="0" xfId="53" applyNumberFormat="1" applyFill="1" applyBorder="1" applyAlignment="1">
      <alignment horizontal="centerContinuous"/>
      <protection/>
    </xf>
    <xf numFmtId="0" fontId="0" fillId="33" borderId="0" xfId="53" applyFill="1" applyAlignment="1">
      <alignment horizontal="centerContinuous"/>
      <protection/>
    </xf>
    <xf numFmtId="0" fontId="2" fillId="33" borderId="0" xfId="53" applyFont="1" applyFill="1" applyAlignment="1">
      <alignment horizontal="centerContinuous"/>
      <protection/>
    </xf>
    <xf numFmtId="0" fontId="0" fillId="33" borderId="0" xfId="53" applyFill="1">
      <alignment/>
      <protection/>
    </xf>
    <xf numFmtId="0" fontId="0" fillId="33" borderId="0" xfId="53" applyFont="1" applyFill="1">
      <alignment/>
      <protection/>
    </xf>
    <xf numFmtId="3" fontId="0" fillId="33" borderId="0" xfId="53" applyNumberFormat="1" applyFill="1" applyBorder="1">
      <alignment/>
      <protection/>
    </xf>
    <xf numFmtId="165" fontId="8" fillId="33" borderId="0" xfId="53" applyNumberFormat="1" applyFont="1" applyFill="1" applyAlignment="1" quotePrefix="1">
      <alignment horizontal="center"/>
      <protection/>
    </xf>
    <xf numFmtId="0" fontId="2" fillId="33" borderId="0" xfId="53" applyFont="1" applyFill="1" applyAlignment="1">
      <alignment horizontal="center"/>
      <protection/>
    </xf>
    <xf numFmtId="0" fontId="0" fillId="33" borderId="0" xfId="53" applyFill="1" applyAlignment="1">
      <alignment horizontal="right"/>
      <protection/>
    </xf>
    <xf numFmtId="0" fontId="0" fillId="33" borderId="10" xfId="53" applyFill="1" applyBorder="1">
      <alignment/>
      <protection/>
    </xf>
    <xf numFmtId="0" fontId="0" fillId="33" borderId="10" xfId="53" applyFill="1" applyBorder="1" applyAlignment="1">
      <alignment horizontal="center"/>
      <protection/>
    </xf>
    <xf numFmtId="0" fontId="0" fillId="33" borderId="11" xfId="53" applyFill="1" applyBorder="1">
      <alignment/>
      <protection/>
    </xf>
    <xf numFmtId="0" fontId="0" fillId="33" borderId="13" xfId="53" applyFill="1" applyBorder="1">
      <alignment/>
      <protection/>
    </xf>
    <xf numFmtId="0" fontId="0" fillId="33" borderId="14" xfId="53" applyFill="1" applyBorder="1" applyAlignment="1">
      <alignment horizontal="center"/>
      <protection/>
    </xf>
    <xf numFmtId="0" fontId="0" fillId="33" borderId="14" xfId="53" applyFill="1" applyBorder="1">
      <alignment/>
      <protection/>
    </xf>
    <xf numFmtId="0" fontId="0" fillId="33" borderId="18" xfId="53" applyFill="1" applyBorder="1">
      <alignment/>
      <protection/>
    </xf>
    <xf numFmtId="0" fontId="0" fillId="33" borderId="19" xfId="53" applyFill="1" applyBorder="1">
      <alignment/>
      <protection/>
    </xf>
    <xf numFmtId="0" fontId="0" fillId="33" borderId="20" xfId="53" applyFill="1" applyBorder="1" applyAlignment="1">
      <alignment horizontal="center"/>
      <protection/>
    </xf>
    <xf numFmtId="0" fontId="0" fillId="33" borderId="24" xfId="53" applyFill="1" applyBorder="1" applyAlignment="1">
      <alignment horizontal="center"/>
      <protection/>
    </xf>
    <xf numFmtId="0" fontId="0" fillId="33" borderId="21" xfId="53" applyFill="1" applyBorder="1">
      <alignment/>
      <protection/>
    </xf>
    <xf numFmtId="0" fontId="0" fillId="33" borderId="22" xfId="53" applyFill="1" applyBorder="1">
      <alignment/>
      <protection/>
    </xf>
    <xf numFmtId="0" fontId="0" fillId="33" borderId="24" xfId="53" applyFill="1" applyBorder="1" applyAlignment="1" quotePrefix="1">
      <alignment horizontal="center"/>
      <protection/>
    </xf>
    <xf numFmtId="0" fontId="0" fillId="33" borderId="23" xfId="53" applyFill="1" applyBorder="1" applyAlignment="1">
      <alignment horizontal="center"/>
      <protection/>
    </xf>
    <xf numFmtId="0" fontId="0" fillId="33" borderId="14" xfId="53" applyFill="1" applyBorder="1" applyAlignment="1" quotePrefix="1">
      <alignment horizontal="center"/>
      <protection/>
    </xf>
    <xf numFmtId="3" fontId="0" fillId="33" borderId="20" xfId="53" applyNumberFormat="1" applyFill="1" applyBorder="1">
      <alignment/>
      <protection/>
    </xf>
    <xf numFmtId="3" fontId="0" fillId="33" borderId="14" xfId="53" applyNumberFormat="1" applyFill="1" applyBorder="1">
      <alignment/>
      <protection/>
    </xf>
    <xf numFmtId="3" fontId="0" fillId="33" borderId="24" xfId="53" applyNumberFormat="1" applyFill="1" applyBorder="1">
      <alignment/>
      <protection/>
    </xf>
    <xf numFmtId="3" fontId="0" fillId="33" borderId="23" xfId="53" applyNumberFormat="1" applyFill="1" applyBorder="1">
      <alignment/>
      <protection/>
    </xf>
    <xf numFmtId="0" fontId="0" fillId="33" borderId="24" xfId="53" applyFill="1" applyBorder="1" applyAlignment="1">
      <alignment horizontal="centerContinuous"/>
      <protection/>
    </xf>
    <xf numFmtId="0" fontId="0" fillId="33" borderId="20" xfId="53" applyFill="1" applyBorder="1" applyAlignment="1" quotePrefix="1">
      <alignment horizontal="center"/>
      <protection/>
    </xf>
    <xf numFmtId="3" fontId="0" fillId="33" borderId="15" xfId="53" applyNumberFormat="1" applyFill="1" applyBorder="1" applyAlignment="1">
      <alignment horizontal="centerContinuous"/>
      <protection/>
    </xf>
    <xf numFmtId="3" fontId="0" fillId="33" borderId="17" xfId="53" applyNumberFormat="1" applyFill="1" applyBorder="1" applyAlignment="1">
      <alignment horizontal="centerContinuous"/>
      <protection/>
    </xf>
    <xf numFmtId="0" fontId="0" fillId="33" borderId="20" xfId="53" applyFill="1" applyBorder="1">
      <alignment/>
      <protection/>
    </xf>
    <xf numFmtId="0" fontId="0" fillId="33" borderId="24" xfId="53" applyFill="1" applyBorder="1">
      <alignment/>
      <protection/>
    </xf>
    <xf numFmtId="0" fontId="0" fillId="33" borderId="15" xfId="53" applyFill="1" applyBorder="1">
      <alignment/>
      <protection/>
    </xf>
    <xf numFmtId="0" fontId="7" fillId="35" borderId="14" xfId="53" applyFont="1" applyFill="1" applyBorder="1" applyAlignment="1" quotePrefix="1">
      <alignment horizontal="center"/>
      <protection/>
    </xf>
    <xf numFmtId="0" fontId="7" fillId="35" borderId="15" xfId="53" applyFont="1" applyFill="1" applyBorder="1">
      <alignment/>
      <protection/>
    </xf>
    <xf numFmtId="0" fontId="7" fillId="35" borderId="23" xfId="53" applyFont="1" applyFill="1" applyBorder="1" applyAlignment="1" quotePrefix="1">
      <alignment horizontal="center"/>
      <protection/>
    </xf>
    <xf numFmtId="3" fontId="7" fillId="35" borderId="23" xfId="53" applyNumberFormat="1" applyFont="1" applyFill="1" applyBorder="1">
      <alignment/>
      <protection/>
    </xf>
    <xf numFmtId="0" fontId="0" fillId="33" borderId="23" xfId="53" applyFill="1" applyBorder="1" applyAlignment="1" quotePrefix="1">
      <alignment horizontal="center"/>
      <protection/>
    </xf>
    <xf numFmtId="3" fontId="0" fillId="33" borderId="0" xfId="53" applyNumberFormat="1" applyFill="1">
      <alignment/>
      <protection/>
    </xf>
    <xf numFmtId="0" fontId="0" fillId="35" borderId="23" xfId="53" applyFill="1" applyBorder="1" applyAlignment="1" quotePrefix="1">
      <alignment horizontal="center"/>
      <protection/>
    </xf>
    <xf numFmtId="166" fontId="0" fillId="33" borderId="0" xfId="0" applyNumberFormat="1" applyFill="1" applyBorder="1" applyAlignment="1">
      <alignment/>
    </xf>
    <xf numFmtId="165" fontId="6" fillId="33" borderId="0" xfId="0" applyNumberFormat="1" applyFont="1" applyFill="1" applyAlignment="1" quotePrefix="1">
      <alignment horizontal="centerContinuous"/>
    </xf>
    <xf numFmtId="166" fontId="0" fillId="33" borderId="24" xfId="0" applyNumberFormat="1" applyFill="1" applyBorder="1" applyAlignment="1">
      <alignment horizontal="right"/>
    </xf>
    <xf numFmtId="166" fontId="0" fillId="33" borderId="19" xfId="0" applyNumberFormat="1" applyFill="1" applyBorder="1" applyAlignment="1">
      <alignment horizontal="right"/>
    </xf>
    <xf numFmtId="166" fontId="7" fillId="35" borderId="2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35" borderId="14" xfId="0" applyNumberFormat="1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3" fontId="7" fillId="35" borderId="20" xfId="0" applyNumberFormat="1" applyFont="1" applyFill="1" applyBorder="1" applyAlignment="1">
      <alignment horizontal="right"/>
    </xf>
    <xf numFmtId="166" fontId="7" fillId="35" borderId="20" xfId="0" applyNumberFormat="1" applyFont="1" applyFill="1" applyBorder="1" applyAlignment="1">
      <alignment horizontal="right"/>
    </xf>
    <xf numFmtId="3" fontId="0" fillId="35" borderId="24" xfId="0" applyNumberFormat="1" applyFont="1" applyFill="1" applyBorder="1" applyAlignment="1">
      <alignment horizontal="right"/>
    </xf>
    <xf numFmtId="3" fontId="0" fillId="35" borderId="20" xfId="0" applyNumberFormat="1" applyFont="1" applyFill="1" applyBorder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7" fillId="35" borderId="17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7" fillId="35" borderId="16" xfId="0" applyNumberFormat="1" applyFont="1" applyFill="1" applyBorder="1" applyAlignment="1">
      <alignment horizontal="right"/>
    </xf>
    <xf numFmtId="166" fontId="7" fillId="35" borderId="22" xfId="0" applyNumberFormat="1" applyFont="1" applyFill="1" applyBorder="1" applyAlignment="1">
      <alignment horizontal="right"/>
    </xf>
    <xf numFmtId="166" fontId="0" fillId="33" borderId="22" xfId="0" applyNumberFormat="1" applyFill="1" applyBorder="1" applyAlignment="1">
      <alignment horizontal="right"/>
    </xf>
    <xf numFmtId="164" fontId="0" fillId="33" borderId="0" xfId="0" applyNumberFormat="1" applyFill="1" applyAlignment="1">
      <alignment/>
    </xf>
    <xf numFmtId="4" fontId="0" fillId="33" borderId="24" xfId="0" applyNumberFormat="1" applyFill="1" applyBorder="1" applyAlignment="1">
      <alignment horizontal="right"/>
    </xf>
    <xf numFmtId="4" fontId="7" fillId="35" borderId="23" xfId="0" applyNumberFormat="1" applyFont="1" applyFill="1" applyBorder="1" applyAlignment="1">
      <alignment horizontal="right"/>
    </xf>
    <xf numFmtId="3" fontId="7" fillId="35" borderId="24" xfId="54" applyNumberFormat="1" applyFont="1" applyFill="1" applyBorder="1">
      <alignment/>
      <protection/>
    </xf>
    <xf numFmtId="0" fontId="12" fillId="33" borderId="0" xfId="57" applyFont="1" applyFill="1" applyAlignment="1">
      <alignment horizontal="centerContinuous"/>
      <protection/>
    </xf>
    <xf numFmtId="165" fontId="6" fillId="33" borderId="0" xfId="0" applyNumberFormat="1" applyFont="1" applyFill="1" applyAlignment="1">
      <alignment horizontal="centerContinuous"/>
    </xf>
    <xf numFmtId="166" fontId="0" fillId="33" borderId="24" xfId="0" applyNumberFormat="1" applyFill="1" applyBorder="1" applyAlignment="1" quotePrefix="1">
      <alignment horizontal="right"/>
    </xf>
    <xf numFmtId="166" fontId="0" fillId="33" borderId="20" xfId="0" applyNumberFormat="1" applyFill="1" applyBorder="1" applyAlignment="1" quotePrefix="1">
      <alignment horizontal="right"/>
    </xf>
    <xf numFmtId="166" fontId="7" fillId="35" borderId="27" xfId="0" applyNumberFormat="1" applyFont="1" applyFill="1" applyBorder="1" applyAlignment="1">
      <alignment horizontal="right"/>
    </xf>
    <xf numFmtId="166" fontId="7" fillId="35" borderId="23" xfId="0" applyNumberFormat="1" applyFont="1" applyFill="1" applyBorder="1" applyAlignment="1">
      <alignment horizontal="right"/>
    </xf>
    <xf numFmtId="0" fontId="0" fillId="33" borderId="24" xfId="53" applyFont="1" applyFill="1" applyBorder="1" applyAlignment="1">
      <alignment horizontal="center"/>
      <protection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0" fontId="0" fillId="33" borderId="0" xfId="53" applyFont="1" applyFill="1" applyAlignment="1">
      <alignment horizontal="center"/>
      <protection/>
    </xf>
    <xf numFmtId="0" fontId="0" fillId="33" borderId="14" xfId="53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/>
    </xf>
    <xf numFmtId="166" fontId="0" fillId="33" borderId="0" xfId="0" applyNumberFormat="1" applyFill="1" applyBorder="1" applyAlignment="1">
      <alignment horizontal="right"/>
    </xf>
    <xf numFmtId="0" fontId="4" fillId="33" borderId="0" xfId="57" applyFont="1" applyFill="1" applyAlignment="1">
      <alignment horizontal="centerContinuous"/>
      <protection/>
    </xf>
    <xf numFmtId="0" fontId="14" fillId="33" borderId="0" xfId="57" applyFont="1" applyFill="1" applyAlignment="1">
      <alignment horizontal="centerContinuous"/>
      <protection/>
    </xf>
    <xf numFmtId="0" fontId="0" fillId="33" borderId="11" xfId="53" applyFont="1" applyFill="1" applyBorder="1">
      <alignment/>
      <protection/>
    </xf>
    <xf numFmtId="0" fontId="15" fillId="33" borderId="0" xfId="57" applyFont="1" applyFill="1" applyAlignment="1">
      <alignment horizontal="centerContinuous"/>
      <protection/>
    </xf>
    <xf numFmtId="0" fontId="16" fillId="33" borderId="0" xfId="57" applyFont="1" applyFill="1">
      <alignment/>
      <protection/>
    </xf>
    <xf numFmtId="0" fontId="0" fillId="33" borderId="20" xfId="53" applyFont="1" applyFill="1" applyBorder="1" applyAlignment="1">
      <alignment horizontal="centerContinuous"/>
      <protection/>
    </xf>
    <xf numFmtId="0" fontId="0" fillId="33" borderId="20" xfId="53" applyFont="1" applyFill="1" applyBorder="1" applyAlignment="1">
      <alignment horizontal="center"/>
      <protection/>
    </xf>
    <xf numFmtId="0" fontId="0" fillId="33" borderId="23" xfId="53" applyFont="1" applyFill="1" applyBorder="1" applyAlignment="1">
      <alignment horizont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11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Continuous"/>
    </xf>
    <xf numFmtId="0" fontId="17" fillId="33" borderId="16" xfId="0" applyFont="1" applyFill="1" applyBorder="1" applyAlignment="1">
      <alignment horizontal="centerContinuous"/>
    </xf>
    <xf numFmtId="0" fontId="17" fillId="33" borderId="17" xfId="0" applyFont="1" applyFill="1" applyBorder="1" applyAlignment="1">
      <alignment horizontal="centerContinuous"/>
    </xf>
    <xf numFmtId="0" fontId="17" fillId="33" borderId="18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18" xfId="0" applyFont="1" applyFill="1" applyBorder="1" applyAlignment="1">
      <alignment horizontal="centerContinuous"/>
    </xf>
    <xf numFmtId="0" fontId="17" fillId="33" borderId="2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Continuous"/>
    </xf>
    <xf numFmtId="0" fontId="17" fillId="33" borderId="18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35" borderId="15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7" fillId="35" borderId="15" xfId="0" applyFont="1" applyFill="1" applyBorder="1" applyAlignment="1">
      <alignment horizontal="center"/>
    </xf>
    <xf numFmtId="0" fontId="17" fillId="35" borderId="23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Continuous"/>
    </xf>
    <xf numFmtId="0" fontId="17" fillId="33" borderId="23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7" fillId="33" borderId="24" xfId="0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3" fontId="17" fillId="33" borderId="1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 quotePrefix="1">
      <alignment/>
    </xf>
    <xf numFmtId="165" fontId="18" fillId="33" borderId="0" xfId="0" applyNumberFormat="1" applyFont="1" applyFill="1" applyAlignment="1" quotePrefix="1">
      <alignment horizontal="centerContinuous"/>
    </xf>
    <xf numFmtId="0" fontId="17" fillId="33" borderId="0" xfId="0" applyFont="1" applyFill="1" applyAlignment="1">
      <alignment horizontal="centerContinuous"/>
    </xf>
    <xf numFmtId="0" fontId="17" fillId="33" borderId="0" xfId="0" applyFont="1" applyFill="1" applyAlignment="1" quotePrefix="1">
      <alignment/>
    </xf>
    <xf numFmtId="3" fontId="17" fillId="33" borderId="23" xfId="0" applyNumberFormat="1" applyFont="1" applyFill="1" applyBorder="1" applyAlignment="1">
      <alignment horizontal="right"/>
    </xf>
    <xf numFmtId="3" fontId="17" fillId="33" borderId="23" xfId="0" applyNumberFormat="1" applyFont="1" applyFill="1" applyBorder="1" applyAlignment="1" quotePrefix="1">
      <alignment horizontal="right"/>
    </xf>
    <xf numFmtId="0" fontId="15" fillId="33" borderId="0" xfId="57" applyFont="1" applyFill="1">
      <alignment/>
      <protection/>
    </xf>
    <xf numFmtId="0" fontId="24" fillId="33" borderId="0" xfId="57" applyFont="1" applyFill="1" applyAlignment="1">
      <alignment horizontal="left"/>
      <protection/>
    </xf>
    <xf numFmtId="0" fontId="15" fillId="33" borderId="0" xfId="57" applyFont="1" applyFill="1">
      <alignment/>
      <protection/>
    </xf>
    <xf numFmtId="0" fontId="23" fillId="33" borderId="0" xfId="57" applyFont="1" applyFill="1" applyAlignment="1">
      <alignment horizontal="center"/>
      <protection/>
    </xf>
    <xf numFmtId="0" fontId="13" fillId="33" borderId="0" xfId="0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3" fontId="17" fillId="33" borderId="15" xfId="0" applyNumberFormat="1" applyFont="1" applyFill="1" applyBorder="1" applyAlignment="1">
      <alignment/>
    </xf>
    <xf numFmtId="3" fontId="17" fillId="33" borderId="23" xfId="0" applyNumberFormat="1" applyFont="1" applyFill="1" applyBorder="1" applyAlignment="1">
      <alignment/>
    </xf>
    <xf numFmtId="3" fontId="17" fillId="33" borderId="10" xfId="0" applyNumberFormat="1" applyFont="1" applyFill="1" applyBorder="1" applyAlignment="1" quotePrefix="1">
      <alignment/>
    </xf>
    <xf numFmtId="3" fontId="17" fillId="33" borderId="24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7" fillId="33" borderId="16" xfId="0" applyNumberFormat="1" applyFont="1" applyFill="1" applyBorder="1" applyAlignment="1">
      <alignment/>
    </xf>
    <xf numFmtId="166" fontId="17" fillId="33" borderId="24" xfId="0" applyNumberFormat="1" applyFont="1" applyFill="1" applyBorder="1" applyAlignment="1">
      <alignment horizontal="right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27" fillId="33" borderId="0" xfId="0" applyNumberFormat="1" applyFont="1" applyFill="1" applyAlignment="1">
      <alignment horizontal="right"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 horizontal="right"/>
    </xf>
    <xf numFmtId="0" fontId="3" fillId="33" borderId="0" xfId="57" applyFont="1" applyFill="1" applyAlignment="1">
      <alignment horizontal="right"/>
      <protection/>
    </xf>
    <xf numFmtId="0" fontId="0" fillId="33" borderId="10" xfId="54" applyFont="1" applyFill="1" applyBorder="1">
      <alignment/>
      <protection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 quotePrefix="1">
      <alignment horizontal="center"/>
    </xf>
    <xf numFmtId="3" fontId="9" fillId="33" borderId="0" xfId="0" applyNumberFormat="1" applyFont="1" applyFill="1" applyAlignment="1">
      <alignment/>
    </xf>
    <xf numFmtId="0" fontId="0" fillId="33" borderId="0" xfId="54" applyFont="1" applyFill="1">
      <alignment/>
      <protection/>
    </xf>
    <xf numFmtId="0" fontId="0" fillId="33" borderId="0" xfId="56" applyFont="1" applyFill="1">
      <alignment/>
      <protection/>
    </xf>
    <xf numFmtId="0" fontId="0" fillId="33" borderId="0" xfId="53" applyFont="1" applyFill="1">
      <alignment/>
      <protection/>
    </xf>
    <xf numFmtId="165" fontId="25" fillId="33" borderId="0" xfId="48" applyNumberFormat="1" applyFill="1" applyAlignment="1" applyProtection="1">
      <alignment horizontal="right"/>
      <protection/>
    </xf>
    <xf numFmtId="17" fontId="25" fillId="33" borderId="0" xfId="48" applyNumberFormat="1" applyFill="1" applyAlignment="1" applyProtection="1">
      <alignment horizontal="right"/>
      <protection/>
    </xf>
    <xf numFmtId="165" fontId="25" fillId="33" borderId="0" xfId="48" applyNumberFormat="1" applyFill="1" applyAlignment="1" applyProtection="1" quotePrefix="1">
      <alignment horizontal="right"/>
      <protection/>
    </xf>
    <xf numFmtId="3" fontId="25" fillId="33" borderId="21" xfId="48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29" fillId="2" borderId="0" xfId="0" applyFont="1" applyFill="1" applyAlignment="1">
      <alignment horizontal="centerContinuous"/>
    </xf>
    <xf numFmtId="0" fontId="25" fillId="2" borderId="0" xfId="48" applyFill="1" applyAlignment="1" applyProtection="1">
      <alignment/>
      <protection/>
    </xf>
    <xf numFmtId="0" fontId="0" fillId="8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Continuous"/>
    </xf>
    <xf numFmtId="0" fontId="29" fillId="8" borderId="0" xfId="0" applyFont="1" applyFill="1" applyAlignment="1">
      <alignment/>
    </xf>
    <xf numFmtId="0" fontId="32" fillId="0" borderId="0" xfId="0" applyFont="1" applyAlignment="1">
      <alignment/>
    </xf>
    <xf numFmtId="0" fontId="33" fillId="33" borderId="0" xfId="0" applyFont="1" applyFill="1" applyAlignment="1">
      <alignment/>
    </xf>
    <xf numFmtId="0" fontId="23" fillId="33" borderId="0" xfId="57" applyFont="1" applyFill="1" applyAlignment="1">
      <alignment horizontal="centerContinuous"/>
      <protection/>
    </xf>
    <xf numFmtId="0" fontId="34" fillId="33" borderId="0" xfId="48" applyFont="1" applyFill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0" xfId="53" applyFont="1" applyFill="1" applyBorder="1" applyAlignment="1">
      <alignment horizontal="center" wrapText="1"/>
      <protection/>
    </xf>
    <xf numFmtId="0" fontId="0" fillId="33" borderId="23" xfId="53" applyFont="1" applyFill="1" applyBorder="1" applyAlignment="1">
      <alignment horizontal="center" wrapText="1"/>
      <protection/>
    </xf>
    <xf numFmtId="17" fontId="6" fillId="33" borderId="0" xfId="54" applyNumberFormat="1" applyFont="1" applyFill="1" applyAlignment="1" quotePrefix="1">
      <alignment horizontal="centerContinuous"/>
      <protection/>
    </xf>
    <xf numFmtId="17" fontId="6" fillId="33" borderId="0" xfId="0" applyNumberFormat="1" applyFont="1" applyFill="1" applyAlignment="1" quotePrefix="1">
      <alignment horizontal="centerContinuous"/>
    </xf>
    <xf numFmtId="17" fontId="6" fillId="33" borderId="0" xfId="55" applyNumberFormat="1" applyFont="1" applyFill="1" applyAlignment="1" quotePrefix="1">
      <alignment horizontal="centerContinuous"/>
      <protection/>
    </xf>
    <xf numFmtId="165" fontId="6" fillId="33" borderId="0" xfId="56" applyNumberFormat="1" applyFont="1" applyFill="1" applyAlignment="1" quotePrefix="1">
      <alignment horizontal="centerContinuous"/>
      <protection/>
    </xf>
    <xf numFmtId="17" fontId="6" fillId="33" borderId="0" xfId="53" applyNumberFormat="1" applyFont="1" applyFill="1" applyAlignment="1" quotePrefix="1">
      <alignment horizontal="centerContinuous"/>
      <protection/>
    </xf>
    <xf numFmtId="0" fontId="5" fillId="33" borderId="0" xfId="57" applyFont="1" applyFill="1" applyAlignment="1">
      <alignment horizontal="center"/>
      <protection/>
    </xf>
    <xf numFmtId="0" fontId="5" fillId="33" borderId="0" xfId="57" applyFont="1" applyFill="1" applyAlignment="1">
      <alignment horizontal="center"/>
      <protection/>
    </xf>
    <xf numFmtId="0" fontId="31" fillId="33" borderId="0" xfId="48" applyFont="1" applyFill="1" applyAlignment="1" applyProtection="1">
      <alignment horizontal="center"/>
      <protection/>
    </xf>
    <xf numFmtId="0" fontId="23" fillId="33" borderId="0" xfId="57" applyFont="1" applyFill="1" applyAlignment="1">
      <alignment horizontal="center"/>
      <protection/>
    </xf>
    <xf numFmtId="0" fontId="21" fillId="33" borderId="0" xfId="57" applyFont="1" applyFill="1" applyAlignment="1">
      <alignment horizontal="center"/>
      <protection/>
    </xf>
    <xf numFmtId="0" fontId="22" fillId="33" borderId="0" xfId="57" applyFont="1" applyFill="1" applyAlignment="1">
      <alignment horizontal="center"/>
      <protection/>
    </xf>
    <xf numFmtId="0" fontId="30" fillId="33" borderId="0" xfId="48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33" borderId="12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 10" xfId="53"/>
    <cellStyle name="Standard_Tab 5" xfId="54"/>
    <cellStyle name="Standard_Tab 6" xfId="55"/>
    <cellStyle name="Standard_Tab 7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6</xdr:col>
      <xdr:colOff>247650</xdr:colOff>
      <xdr:row>8</xdr:row>
      <xdr:rowOff>114300</xdr:rowOff>
    </xdr:to>
    <xdr:pic>
      <xdr:nvPicPr>
        <xdr:cNvPr id="1" name="Picture 4" descr="BAFA_COLOR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25336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10</xdr:row>
      <xdr:rowOff>152400</xdr:rowOff>
    </xdr:to>
    <xdr:pic>
      <xdr:nvPicPr>
        <xdr:cNvPr id="1" name="Picture 4" descr="BAFA_COLOR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fa.de/DE/Energie/Rohstoffe/Mineraloel/mineraloel_node.html" TargetMode="External" /><Relationship Id="rId2" Type="http://schemas.openxmlformats.org/officeDocument/2006/relationships/hyperlink" Target="http://www.bafa.de/bafa/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showRowColHeaders="0" tabSelected="1" zoomScale="80" zoomScaleNormal="80" zoomScalePageLayoutView="0" workbookViewId="0" topLeftCell="A1">
      <selection activeCell="N1" sqref="N1"/>
    </sheetView>
  </sheetViews>
  <sheetFormatPr defaultColWidth="0" defaultRowHeight="12.75" zeroHeight="1"/>
  <cols>
    <col min="1" max="13" width="11.421875" style="4" customWidth="1"/>
    <col min="14" max="16384" width="11.421875" style="4" hidden="1" customWidth="1"/>
  </cols>
  <sheetData>
    <row r="1" spans="1:5" s="1" customFormat="1" ht="12.75">
      <c r="A1" s="4"/>
      <c r="B1" s="4"/>
      <c r="C1" s="4"/>
      <c r="E1" s="1" t="s">
        <v>0</v>
      </c>
    </row>
    <row r="2" spans="1:4" s="1" customFormat="1" ht="21">
      <c r="A2" s="4"/>
      <c r="B2" s="4"/>
      <c r="C2" s="4"/>
      <c r="D2" s="398"/>
    </row>
    <row r="3" spans="1:7" s="1" customFormat="1" ht="20.25">
      <c r="A3" s="4"/>
      <c r="B3" s="4"/>
      <c r="C3" s="4"/>
      <c r="D3" s="397"/>
      <c r="E3" s="395"/>
      <c r="F3" s="395"/>
      <c r="G3" s="395"/>
    </row>
    <row r="4" spans="1:3" s="1" customFormat="1" ht="12.75">
      <c r="A4" s="4"/>
      <c r="B4" s="4"/>
      <c r="C4" s="4"/>
    </row>
    <row r="5" spans="1:3" s="1" customFormat="1" ht="12.75">
      <c r="A5" s="4"/>
      <c r="B5" s="4"/>
      <c r="C5" s="4"/>
    </row>
    <row r="6" spans="1:3" s="1" customFormat="1" ht="12.75">
      <c r="A6" s="4"/>
      <c r="B6" s="4"/>
      <c r="C6" s="4"/>
    </row>
    <row r="7" spans="1:3" s="1" customFormat="1" ht="12.75">
      <c r="A7" s="4"/>
      <c r="B7" s="4"/>
      <c r="C7" s="4"/>
    </row>
    <row r="8" spans="1:3" s="1" customFormat="1" ht="12.75">
      <c r="A8" s="4"/>
      <c r="B8" s="4"/>
      <c r="C8" s="4"/>
    </row>
    <row r="9" spans="1:3" s="1" customFormat="1" ht="12.75">
      <c r="A9" s="4"/>
      <c r="B9" s="4"/>
      <c r="C9" s="4"/>
    </row>
    <row r="10" spans="1:3" s="1" customFormat="1" ht="12.75">
      <c r="A10" s="4"/>
      <c r="B10" s="4"/>
      <c r="C10" s="4"/>
    </row>
    <row r="11" spans="1:3" s="1" customFormat="1" ht="12.75">
      <c r="A11" s="4"/>
      <c r="B11" s="4"/>
      <c r="C11" s="4"/>
    </row>
    <row r="12" spans="1:3" s="1" customFormat="1" ht="12.75">
      <c r="A12" s="4"/>
      <c r="B12" s="4"/>
      <c r="C12" s="4"/>
    </row>
    <row r="13" spans="1:3" s="1" customFormat="1" ht="12.75">
      <c r="A13" s="4"/>
      <c r="B13" s="4"/>
      <c r="C13" s="4"/>
    </row>
    <row r="14" spans="1:12" s="1" customFormat="1" ht="33">
      <c r="A14" s="4"/>
      <c r="B14" s="4"/>
      <c r="C14" s="4"/>
      <c r="D14" s="515" t="str">
        <f>INDEX(rP1.Deckblatt,1,1)</f>
        <v>Amtliche Mineralöldaten</v>
      </c>
      <c r="E14" s="515"/>
      <c r="F14" s="515"/>
      <c r="G14" s="515"/>
      <c r="H14" s="515"/>
      <c r="I14" s="515"/>
      <c r="J14" s="515"/>
      <c r="K14" s="515"/>
      <c r="L14" s="515"/>
    </row>
    <row r="15" spans="1:11" s="1" customFormat="1" ht="27.75">
      <c r="A15" s="4"/>
      <c r="B15" s="4"/>
      <c r="C15" s="4"/>
      <c r="D15" s="2"/>
      <c r="E15" s="3"/>
      <c r="F15" s="3"/>
      <c r="G15" s="3"/>
      <c r="H15" s="3"/>
      <c r="I15" s="3"/>
      <c r="J15" s="3"/>
      <c r="K15" s="3"/>
    </row>
    <row r="16" spans="1:12" s="1" customFormat="1" ht="33">
      <c r="A16" s="4"/>
      <c r="B16" s="4"/>
      <c r="C16" s="4"/>
      <c r="D16" s="515" t="str">
        <f>INDEX(rP1.Deckblatt,2,1)</f>
        <v>für die</v>
      </c>
      <c r="E16" s="515"/>
      <c r="F16" s="515"/>
      <c r="G16" s="515"/>
      <c r="H16" s="515"/>
      <c r="I16" s="515"/>
      <c r="J16" s="515"/>
      <c r="K16" s="515"/>
      <c r="L16" s="515"/>
    </row>
    <row r="17" spans="1:11" s="1" customFormat="1" ht="27.75">
      <c r="A17" s="4"/>
      <c r="B17" s="4"/>
      <c r="C17" s="4"/>
      <c r="D17" s="2"/>
      <c r="E17" s="3"/>
      <c r="F17" s="3"/>
      <c r="G17" s="3"/>
      <c r="H17" s="3"/>
      <c r="I17" s="3"/>
      <c r="J17" s="3"/>
      <c r="K17" s="3"/>
    </row>
    <row r="18" spans="1:12" s="1" customFormat="1" ht="33">
      <c r="A18" s="4"/>
      <c r="B18" s="4"/>
      <c r="C18" s="4"/>
      <c r="D18" s="515" t="str">
        <f>INDEX(rP1.Deckblatt,3,1)</f>
        <v>Bundesrepublik Deutschland</v>
      </c>
      <c r="E18" s="515"/>
      <c r="F18" s="515"/>
      <c r="G18" s="515"/>
      <c r="H18" s="515"/>
      <c r="I18" s="515"/>
      <c r="J18" s="515"/>
      <c r="K18" s="515"/>
      <c r="L18" s="515"/>
    </row>
    <row r="19" spans="1:3" s="1" customFormat="1" ht="12.75">
      <c r="A19" s="4"/>
      <c r="B19" s="4"/>
      <c r="C19" s="4"/>
    </row>
    <row r="20" spans="1:3" s="1" customFormat="1" ht="12.75">
      <c r="A20" s="4"/>
      <c r="B20" s="4"/>
      <c r="C20" s="4"/>
    </row>
    <row r="21" spans="1:3" s="1" customFormat="1" ht="12.75">
      <c r="A21" s="4"/>
      <c r="B21" s="4"/>
      <c r="C21" s="4"/>
    </row>
    <row r="22" spans="1:11" s="1" customFormat="1" ht="27.75">
      <c r="A22" s="4"/>
      <c r="B22" s="4"/>
      <c r="C22" s="4"/>
      <c r="D22" s="394"/>
      <c r="E22" s="3"/>
      <c r="F22" s="3"/>
      <c r="G22" s="3"/>
      <c r="H22" s="3"/>
      <c r="I22" s="3"/>
      <c r="J22" s="3"/>
      <c r="K22" s="3"/>
    </row>
    <row r="23" spans="1:3" s="1" customFormat="1" ht="12.75">
      <c r="A23" s="4"/>
      <c r="B23" s="4"/>
      <c r="C23" s="4"/>
    </row>
    <row r="24" spans="1:3" s="1" customFormat="1" ht="12.75">
      <c r="A24" s="4"/>
      <c r="B24" s="4"/>
      <c r="C24" s="4"/>
    </row>
    <row r="25" spans="1:3" s="1" customFormat="1" ht="27.75" customHeight="1">
      <c r="A25" s="4"/>
      <c r="B25" s="4"/>
      <c r="C25" s="4"/>
    </row>
    <row r="26" spans="1:12" s="1" customFormat="1" ht="22.5">
      <c r="A26" s="4"/>
      <c r="B26" s="4"/>
      <c r="C26" s="4"/>
      <c r="D26" s="517" t="str">
        <f>INDEX(rP1.Inhalte,23,1)</f>
        <v>Zum Inhaltsverzeichnis</v>
      </c>
      <c r="E26" s="518"/>
      <c r="F26" s="518"/>
      <c r="G26" s="518"/>
      <c r="H26" s="518"/>
      <c r="I26" s="518"/>
      <c r="J26" s="518"/>
      <c r="K26" s="518"/>
      <c r="L26" s="518"/>
    </row>
    <row r="27" spans="1:3" s="1" customFormat="1" ht="12.75">
      <c r="A27" s="4"/>
      <c r="B27" s="4"/>
      <c r="C27" s="4"/>
    </row>
    <row r="28" spans="1:3" s="1" customFormat="1" ht="12.75">
      <c r="A28" s="4"/>
      <c r="B28" s="4"/>
      <c r="C28" s="4"/>
    </row>
    <row r="29" spans="1:3" s="1" customFormat="1" ht="12.75">
      <c r="A29" s="4"/>
      <c r="B29" s="4"/>
      <c r="C29" s="4"/>
    </row>
    <row r="30" spans="1:3" s="1" customFormat="1" ht="12.75">
      <c r="A30" s="4"/>
      <c r="B30" s="4"/>
      <c r="C30" s="4"/>
    </row>
    <row r="31" spans="1:3" s="1" customFormat="1" ht="12.75">
      <c r="A31" s="4"/>
      <c r="B31" s="4"/>
      <c r="C31" s="4"/>
    </row>
    <row r="32" spans="1:3" s="1" customFormat="1" ht="12.75">
      <c r="A32" s="4"/>
      <c r="B32" s="4"/>
      <c r="C32" s="4"/>
    </row>
    <row r="33" spans="1:3" s="1" customFormat="1" ht="12.75">
      <c r="A33" s="4"/>
      <c r="B33" s="4"/>
      <c r="C33" s="4"/>
    </row>
    <row r="34" spans="1:3" s="1" customFormat="1" ht="12.75">
      <c r="A34" s="4"/>
      <c r="B34" s="4"/>
      <c r="C34" s="4"/>
    </row>
    <row r="35" spans="1:3" s="1" customFormat="1" ht="12.75">
      <c r="A35" s="4"/>
      <c r="B35" s="4"/>
      <c r="C35" s="4"/>
    </row>
    <row r="36" spans="1:12" s="1" customFormat="1" ht="35.25">
      <c r="A36" s="4"/>
      <c r="B36" s="4"/>
      <c r="C36" s="4"/>
      <c r="D36" s="516" t="str">
        <f>INDEX(rP1.Deckblatt,4,1)</f>
        <v>Monat: Juni 2022</v>
      </c>
      <c r="E36" s="516" t="e">
        <v>#REF!</v>
      </c>
      <c r="F36" s="516" t="e">
        <v>#REF!</v>
      </c>
      <c r="G36" s="516" t="e">
        <v>#REF!</v>
      </c>
      <c r="H36" s="516" t="e">
        <v>#REF!</v>
      </c>
      <c r="I36" s="516" t="e">
        <v>#REF!</v>
      </c>
      <c r="J36" s="516" t="e">
        <v>#REF!</v>
      </c>
      <c r="K36" s="516" t="e">
        <v>#REF!</v>
      </c>
      <c r="L36" s="516" t="e">
        <v>#REF!</v>
      </c>
    </row>
    <row r="37" spans="1:3" s="1" customFormat="1" ht="12.75">
      <c r="A37" s="4"/>
      <c r="B37" s="4"/>
      <c r="C37" s="4"/>
    </row>
    <row r="38" spans="1:3" s="1" customFormat="1" ht="12.75">
      <c r="A38" s="4"/>
      <c r="B38" s="4"/>
      <c r="C38" s="4"/>
    </row>
    <row r="39" spans="1:12" s="1" customFormat="1" ht="17.25">
      <c r="A39" s="4"/>
      <c r="B39" s="4"/>
      <c r="C39" s="4"/>
      <c r="D39" s="380"/>
      <c r="E39" s="490" t="str">
        <f>INDEX(rP1.Deckblatt,5,1)</f>
        <v>Die Mineralöldaten können als Excel-Datei im INTERNET abgerufen werden unter:</v>
      </c>
      <c r="F39" s="3"/>
      <c r="G39" s="3"/>
      <c r="H39" s="3"/>
      <c r="I39" s="3"/>
      <c r="J39" s="3"/>
      <c r="K39" s="3"/>
      <c r="L39" s="3"/>
    </row>
    <row r="40" spans="1:15" s="1" customFormat="1" ht="15">
      <c r="A40" s="4"/>
      <c r="B40" s="4"/>
      <c r="C40" s="4"/>
      <c r="G40" s="491" t="str">
        <f>INDEX(rP1.Deckblatt,6,1)</f>
        <v>http://www.bafa.de/bafa/de/</v>
      </c>
      <c r="H40" s="492"/>
      <c r="I40" s="492"/>
      <c r="J40" s="492"/>
      <c r="K40" s="492"/>
      <c r="L40" s="492"/>
      <c r="M40" s="492"/>
      <c r="N40" s="492"/>
      <c r="O40" s="492"/>
    </row>
    <row r="41" spans="1:11" s="1" customFormat="1" ht="15">
      <c r="A41" s="4"/>
      <c r="B41" s="4"/>
      <c r="C41" s="4"/>
      <c r="D41" s="448"/>
      <c r="E41" s="448"/>
      <c r="F41" s="448"/>
      <c r="G41" s="449" t="s">
        <v>3</v>
      </c>
      <c r="H41" s="450" t="str">
        <f>INDEX(rP1.Deckblatt,7,1)</f>
        <v>Energie</v>
      </c>
      <c r="I41" s="448"/>
      <c r="J41" s="448"/>
      <c r="K41" s="448"/>
    </row>
    <row r="42" spans="1:11" s="1" customFormat="1" ht="15">
      <c r="A42" s="4"/>
      <c r="B42" s="4"/>
      <c r="C42" s="4"/>
      <c r="D42" s="448"/>
      <c r="E42" s="448"/>
      <c r="F42" s="448"/>
      <c r="G42" s="449" t="s">
        <v>3</v>
      </c>
      <c r="H42" s="450" t="str">
        <f>INDEX(rP1.Deckblatt,8,1)</f>
        <v>Mineralöl</v>
      </c>
      <c r="I42" s="448"/>
      <c r="J42" s="448"/>
      <c r="K42" s="448"/>
    </row>
    <row r="43" spans="1:11" s="1" customFormat="1" ht="15">
      <c r="A43" s="4"/>
      <c r="B43" s="4"/>
      <c r="C43" s="4"/>
      <c r="D43" s="448"/>
      <c r="E43" s="448"/>
      <c r="F43" s="448"/>
      <c r="G43" s="449" t="s">
        <v>3</v>
      </c>
      <c r="H43" s="450" t="str">
        <f>INDEX(rP1.Deckblatt,9,1)</f>
        <v>zum Thema</v>
      </c>
      <c r="J43" s="448"/>
      <c r="K43" s="448"/>
    </row>
    <row r="44" spans="1:11" s="1" customFormat="1" ht="15">
      <c r="A44" s="4"/>
      <c r="B44" s="4"/>
      <c r="C44" s="4"/>
      <c r="D44" s="448"/>
      <c r="E44" s="448"/>
      <c r="F44" s="448"/>
      <c r="G44" s="449" t="s">
        <v>3</v>
      </c>
      <c r="H44" s="450" t="str">
        <f>INDEX(rP1.Deckblatt,10,1)</f>
        <v>Amtliche Mineralöldaten</v>
      </c>
      <c r="I44" s="448"/>
      <c r="J44" s="448"/>
      <c r="K44" s="448"/>
    </row>
    <row r="45" spans="1:11" s="1" customFormat="1" ht="15">
      <c r="A45" s="4"/>
      <c r="B45" s="4"/>
      <c r="C45" s="4"/>
      <c r="D45" s="448"/>
      <c r="E45" s="448"/>
      <c r="F45" s="448"/>
      <c r="G45" s="448"/>
      <c r="H45" s="448"/>
      <c r="I45" s="448"/>
      <c r="J45" s="448"/>
      <c r="K45" s="448"/>
    </row>
    <row r="46" spans="1:12" s="1" customFormat="1" ht="15">
      <c r="A46" s="4"/>
      <c r="B46" s="4"/>
      <c r="C46" s="4"/>
      <c r="D46" s="514" t="str">
        <f>INDEX(rP1.Deckblatt,11,1)</f>
        <v>oder direkt:</v>
      </c>
      <c r="E46" s="514"/>
      <c r="F46" s="514"/>
      <c r="G46" s="514"/>
      <c r="H46" s="514"/>
      <c r="I46" s="514"/>
      <c r="J46" s="514"/>
      <c r="K46" s="514"/>
      <c r="L46" s="514"/>
    </row>
    <row r="47" spans="1:11" s="1" customFormat="1" ht="15">
      <c r="A47" s="4"/>
      <c r="B47" s="4"/>
      <c r="C47" s="4"/>
      <c r="D47" s="448"/>
      <c r="E47" s="448"/>
      <c r="F47" s="448"/>
      <c r="G47" s="448"/>
      <c r="H47" s="448"/>
      <c r="I47" s="448"/>
      <c r="J47" s="448"/>
      <c r="K47" s="448"/>
    </row>
    <row r="48" spans="1:12" s="1" customFormat="1" ht="13.5">
      <c r="A48" s="4"/>
      <c r="B48" s="4"/>
      <c r="C48" s="4"/>
      <c r="D48" s="513" t="str">
        <f>INDEX(rP1.Links,1,1)</f>
        <v>http://www.bafa.de/DE/Energie/Rohstoffe/Mineraloel/mineraloel_node.html</v>
      </c>
      <c r="E48" s="513"/>
      <c r="F48" s="513"/>
      <c r="G48" s="513"/>
      <c r="H48" s="513"/>
      <c r="I48" s="513"/>
      <c r="J48" s="513"/>
      <c r="K48" s="513"/>
      <c r="L48" s="513"/>
    </row>
    <row r="49" spans="1:3" s="1" customFormat="1" ht="12.75">
      <c r="A49" s="4"/>
      <c r="B49" s="4"/>
      <c r="C49" s="4"/>
    </row>
    <row r="50" spans="1:3" s="1" customFormat="1" ht="12.75">
      <c r="A50" s="4"/>
      <c r="B50" s="4"/>
      <c r="C50" s="4"/>
    </row>
    <row r="51" spans="1:11" s="1" customFormat="1" ht="27.75" customHeight="1">
      <c r="A51" s="4"/>
      <c r="B51" s="4"/>
      <c r="C51" s="4"/>
      <c r="E51" s="3"/>
      <c r="F51" s="3"/>
      <c r="G51" s="3"/>
      <c r="H51" s="3"/>
      <c r="I51" s="3"/>
      <c r="J51" s="3"/>
      <c r="K51" s="3"/>
    </row>
    <row r="52" spans="1:12" s="1" customFormat="1" ht="24.75" customHeight="1">
      <c r="A52" s="4"/>
      <c r="B52" s="4"/>
      <c r="C52" s="4"/>
      <c r="D52" s="511"/>
      <c r="E52" s="512"/>
      <c r="F52" s="512"/>
      <c r="G52" s="512"/>
      <c r="H52" s="512"/>
      <c r="I52" s="512"/>
      <c r="J52" s="512"/>
      <c r="K52" s="512"/>
      <c r="L52" s="512"/>
    </row>
    <row r="53" spans="1:3" s="1" customFormat="1" ht="12.75">
      <c r="A53" s="4"/>
      <c r="B53" s="4"/>
      <c r="C53" s="4"/>
    </row>
    <row r="54" spans="1:11" s="1" customFormat="1" ht="12.75">
      <c r="A54" s="4"/>
      <c r="B54" s="4"/>
      <c r="C54" s="4"/>
      <c r="E54" s="3"/>
      <c r="F54" s="3"/>
      <c r="G54" s="3"/>
      <c r="H54" s="3"/>
      <c r="I54" s="3"/>
      <c r="J54" s="3"/>
      <c r="K54" s="3"/>
    </row>
    <row r="55" spans="1:3" s="1" customFormat="1" ht="12.75" hidden="1">
      <c r="A55" s="4"/>
      <c r="B55" s="4"/>
      <c r="C55" s="4"/>
    </row>
    <row r="56" spans="1:11" s="1" customFormat="1" ht="17.25" hidden="1">
      <c r="A56" s="4"/>
      <c r="B56" s="4"/>
      <c r="C56" s="4"/>
      <c r="D56" s="511" t="s">
        <v>5</v>
      </c>
      <c r="E56" s="511"/>
      <c r="F56" s="511"/>
      <c r="G56" s="511"/>
      <c r="H56" s="511"/>
      <c r="I56" s="511"/>
      <c r="J56" s="511"/>
      <c r="K56" s="511"/>
    </row>
    <row r="57" spans="1:3" s="1" customFormat="1" ht="12.75" hidden="1">
      <c r="A57" s="4"/>
      <c r="B57" s="4"/>
      <c r="C57" s="4"/>
    </row>
    <row r="58" spans="1:11" s="1" customFormat="1" ht="15">
      <c r="A58" s="4"/>
      <c r="B58" s="4"/>
      <c r="C58" s="4"/>
      <c r="D58" s="468"/>
      <c r="E58" s="451"/>
      <c r="F58" s="451"/>
      <c r="G58" s="451"/>
      <c r="H58" s="451"/>
      <c r="I58" s="451"/>
      <c r="J58" s="451"/>
      <c r="K58" s="451"/>
    </row>
    <row r="59" spans="1:3" s="1" customFormat="1" ht="12.75">
      <c r="A59" s="4"/>
      <c r="B59" s="4"/>
      <c r="C59" s="4"/>
    </row>
    <row r="60" spans="1:3" s="1" customFormat="1" ht="12.75">
      <c r="A60" s="4"/>
      <c r="B60" s="4"/>
      <c r="C60" s="4"/>
    </row>
    <row r="61" ht="12.75"/>
    <row r="62" ht="12.75"/>
    <row r="63" ht="12.75"/>
  </sheetData>
  <sheetProtection/>
  <mergeCells count="9">
    <mergeCell ref="D56:K56"/>
    <mergeCell ref="D52:L52"/>
    <mergeCell ref="D48:L48"/>
    <mergeCell ref="D46:L46"/>
    <mergeCell ref="D14:L14"/>
    <mergeCell ref="D16:L16"/>
    <mergeCell ref="D18:L18"/>
    <mergeCell ref="D36:L36"/>
    <mergeCell ref="D26:L26"/>
  </mergeCells>
  <hyperlinks>
    <hyperlink ref="D26" location="Inhalt!F15" display="Inhalt!F15"/>
    <hyperlink ref="D48" r:id="rId1" display="http://www.bafa.de/DE/Energie/Rohstoffe/Mineraloel/mineraloel_node.html"/>
    <hyperlink ref="G40" r:id="rId2" display="http://www.bafa.de/bafa/de/"/>
  </hyperlinks>
  <printOptions horizontalCentered="1"/>
  <pageMargins left="0.5511811023622047" right="0.4724409448818898" top="0.4724409448818898" bottom="0.5511811023622047" header="0.5118110236220472" footer="0.5118110236220472"/>
  <pageSetup fitToHeight="1" fitToWidth="1" horizontalDpi="300" verticalDpi="300" orientation="portrait" paperSize="9" scale="77" r:id="rId4"/>
  <headerFooter alignWithMargins="0">
    <oddFooter>&amp;L*Vorläufige Daten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4"/>
  <sheetViews>
    <sheetView showRowColHeaders="0" zoomScale="87" zoomScaleNormal="87" zoomScalePageLayoutView="0" workbookViewId="0" topLeftCell="A1">
      <selection activeCell="J1" sqref="J1"/>
    </sheetView>
  </sheetViews>
  <sheetFormatPr defaultColWidth="0" defaultRowHeight="12.75" zeroHeight="1"/>
  <cols>
    <col min="1" max="1" width="2.7109375" style="9" customWidth="1"/>
    <col min="2" max="2" width="2.28125" style="9" customWidth="1"/>
    <col min="3" max="3" width="26.7109375" style="9" customWidth="1"/>
    <col min="4" max="4" width="2.7109375" style="9" customWidth="1"/>
    <col min="5" max="10" width="15.7109375" style="9" customWidth="1"/>
    <col min="11" max="11" width="9.140625" style="9" customWidth="1"/>
    <col min="12" max="16384" width="0" style="9" hidden="1" customWidth="1"/>
  </cols>
  <sheetData>
    <row r="1" spans="2:14" ht="15">
      <c r="B1" s="354" t="s">
        <v>369</v>
      </c>
      <c r="C1" s="6"/>
      <c r="D1" s="6"/>
      <c r="E1" s="6"/>
      <c r="F1" s="6"/>
      <c r="G1" s="6"/>
      <c r="H1" s="6"/>
      <c r="I1" s="6"/>
      <c r="J1" s="476" t="str">
        <f>INDEX(rP1.Inhalte,22,1)</f>
        <v>zurück zum Inhaltsverzeichnis</v>
      </c>
      <c r="M1"/>
      <c r="N1"/>
    </row>
    <row r="2" ht="4.5" customHeight="1"/>
    <row r="3" spans="2:9" ht="12">
      <c r="B3" s="9" t="s">
        <v>134</v>
      </c>
      <c r="I3" s="9" t="s">
        <v>130</v>
      </c>
    </row>
    <row r="4" spans="3:9" ht="4.5" customHeight="1">
      <c r="C4" s="17"/>
      <c r="D4" s="17"/>
      <c r="E4" s="18"/>
      <c r="F4" s="18"/>
      <c r="G4" s="18"/>
      <c r="H4" s="18"/>
      <c r="I4" s="17"/>
    </row>
    <row r="5" spans="2:10" ht="12">
      <c r="B5" s="104"/>
      <c r="C5" s="20"/>
      <c r="D5" s="21"/>
      <c r="E5" s="22" t="s">
        <v>0</v>
      </c>
      <c r="F5" s="23" t="s">
        <v>0</v>
      </c>
      <c r="G5" s="24" t="s">
        <v>0</v>
      </c>
      <c r="H5" s="25" t="s">
        <v>8</v>
      </c>
      <c r="I5" s="26"/>
      <c r="J5" s="27"/>
    </row>
    <row r="6" spans="2:10" ht="12">
      <c r="B6" s="89"/>
      <c r="C6" s="9" t="s">
        <v>9</v>
      </c>
      <c r="D6" s="30" t="s">
        <v>0</v>
      </c>
      <c r="E6" s="32" t="s">
        <v>10</v>
      </c>
      <c r="F6" s="32" t="s">
        <v>10</v>
      </c>
      <c r="G6" s="32" t="s">
        <v>11</v>
      </c>
      <c r="H6" s="23" t="s">
        <v>12</v>
      </c>
      <c r="I6" s="32" t="s">
        <v>12</v>
      </c>
      <c r="J6" s="32" t="s">
        <v>11</v>
      </c>
    </row>
    <row r="7" spans="2:10" ht="12">
      <c r="B7" s="89"/>
      <c r="D7" s="30"/>
      <c r="E7" s="32" t="s">
        <v>0</v>
      </c>
      <c r="F7" s="32" t="s">
        <v>13</v>
      </c>
      <c r="G7" s="32" t="s">
        <v>14</v>
      </c>
      <c r="H7" s="32" t="s">
        <v>15</v>
      </c>
      <c r="I7" s="32" t="s">
        <v>15</v>
      </c>
      <c r="J7" s="32" t="s">
        <v>131</v>
      </c>
    </row>
    <row r="8" spans="2:10" ht="12">
      <c r="B8" s="89" t="s">
        <v>58</v>
      </c>
      <c r="D8" s="30"/>
      <c r="E8" s="92" t="s">
        <v>0</v>
      </c>
      <c r="F8" s="32"/>
      <c r="G8" s="32" t="s">
        <v>132</v>
      </c>
      <c r="H8" s="92" t="s">
        <v>0</v>
      </c>
      <c r="I8" s="32" t="s">
        <v>13</v>
      </c>
      <c r="J8" s="32" t="s">
        <v>132</v>
      </c>
    </row>
    <row r="9" spans="2:10" ht="12">
      <c r="B9" s="105"/>
      <c r="C9" s="17"/>
      <c r="D9" s="36"/>
      <c r="E9" s="38" t="s">
        <v>101</v>
      </c>
      <c r="F9" s="38" t="s">
        <v>20</v>
      </c>
      <c r="G9" s="38" t="s">
        <v>21</v>
      </c>
      <c r="H9" s="38" t="s">
        <v>55</v>
      </c>
      <c r="I9" s="38" t="s">
        <v>23</v>
      </c>
      <c r="J9" s="38" t="s">
        <v>24</v>
      </c>
    </row>
    <row r="10" spans="2:10" ht="12">
      <c r="B10" s="89" t="s">
        <v>104</v>
      </c>
      <c r="C10" s="30"/>
      <c r="D10" s="33"/>
      <c r="E10" s="32"/>
      <c r="F10" s="32"/>
      <c r="G10" s="32"/>
      <c r="H10" s="32"/>
      <c r="I10" s="32"/>
      <c r="J10" s="32"/>
    </row>
    <row r="11" spans="2:10" ht="12">
      <c r="B11" s="89"/>
      <c r="C11" s="17" t="s">
        <v>105</v>
      </c>
      <c r="D11" s="92">
        <v>1</v>
      </c>
      <c r="E11" s="93">
        <v>165839</v>
      </c>
      <c r="F11" s="93">
        <v>167429</v>
      </c>
      <c r="G11" s="355">
        <f aca="true" t="shared" si="0" ref="G11:G18">IF(AND(F11&gt;0,E11&gt;0,E11&lt;=F11*6),E11/F11*100-100,"-")</f>
        <v>-0.9496562722109019</v>
      </c>
      <c r="H11" s="93">
        <v>1033907</v>
      </c>
      <c r="I11" s="93">
        <v>1109913</v>
      </c>
      <c r="J11" s="355">
        <f aca="true" t="shared" si="1" ref="J11:J18">IF(AND(I11&gt;0,H11&gt;0,H11&lt;=I11*6),H11/I11*100-100,"-")</f>
        <v>-6.847924116574902</v>
      </c>
    </row>
    <row r="12" spans="2:10" ht="12">
      <c r="B12" s="89"/>
      <c r="C12" s="17" t="s">
        <v>106</v>
      </c>
      <c r="D12" s="38">
        <v>2</v>
      </c>
      <c r="E12" s="93">
        <v>4621</v>
      </c>
      <c r="F12" s="93">
        <v>5069</v>
      </c>
      <c r="G12" s="355">
        <f t="shared" si="0"/>
        <v>-8.83803511540738</v>
      </c>
      <c r="H12" s="93">
        <v>26109</v>
      </c>
      <c r="I12" s="93">
        <v>29746</v>
      </c>
      <c r="J12" s="355">
        <f t="shared" si="1"/>
        <v>-12.226854030794058</v>
      </c>
    </row>
    <row r="13" spans="2:10" ht="12">
      <c r="B13" s="89"/>
      <c r="C13" s="17" t="s">
        <v>107</v>
      </c>
      <c r="D13" s="38">
        <v>3</v>
      </c>
      <c r="E13" s="93">
        <v>176671</v>
      </c>
      <c r="F13" s="93">
        <v>151027</v>
      </c>
      <c r="G13" s="355">
        <f t="shared" si="0"/>
        <v>16.979745343547847</v>
      </c>
      <c r="H13" s="93">
        <v>706277</v>
      </c>
      <c r="I13" s="93">
        <v>624415</v>
      </c>
      <c r="J13" s="355">
        <f t="shared" si="1"/>
        <v>13.110191138906018</v>
      </c>
    </row>
    <row r="14" spans="2:10" ht="12">
      <c r="B14" s="89"/>
      <c r="C14" s="17" t="s">
        <v>108</v>
      </c>
      <c r="D14" s="38">
        <v>4</v>
      </c>
      <c r="E14" s="93">
        <v>27911</v>
      </c>
      <c r="F14" s="93">
        <v>14818</v>
      </c>
      <c r="G14" s="355">
        <f t="shared" si="0"/>
        <v>88.35875286813334</v>
      </c>
      <c r="H14" s="93">
        <v>145977</v>
      </c>
      <c r="I14" s="93">
        <v>93059</v>
      </c>
      <c r="J14" s="355">
        <f t="shared" si="1"/>
        <v>56.864999623894505</v>
      </c>
    </row>
    <row r="15" spans="2:10" ht="12">
      <c r="B15" s="89"/>
      <c r="C15" s="17" t="s">
        <v>109</v>
      </c>
      <c r="D15" s="38">
        <v>5</v>
      </c>
      <c r="E15" s="93">
        <v>10964</v>
      </c>
      <c r="F15" s="93">
        <v>4929</v>
      </c>
      <c r="G15" s="355">
        <f t="shared" si="0"/>
        <v>122.43862852505578</v>
      </c>
      <c r="H15" s="93">
        <v>53553</v>
      </c>
      <c r="I15" s="93">
        <v>66131</v>
      </c>
      <c r="J15" s="355">
        <f t="shared" si="1"/>
        <v>-19.019824288155334</v>
      </c>
    </row>
    <row r="16" spans="2:10" ht="12">
      <c r="B16" s="89"/>
      <c r="C16" s="17" t="s">
        <v>110</v>
      </c>
      <c r="D16" s="38">
        <v>6</v>
      </c>
      <c r="E16" s="93">
        <v>112839</v>
      </c>
      <c r="F16" s="93">
        <v>225920</v>
      </c>
      <c r="G16" s="355">
        <f t="shared" si="0"/>
        <v>-50.05355878186969</v>
      </c>
      <c r="H16" s="93">
        <v>500657</v>
      </c>
      <c r="I16" s="93">
        <v>563214</v>
      </c>
      <c r="J16" s="355">
        <f t="shared" si="1"/>
        <v>-11.10714577407522</v>
      </c>
    </row>
    <row r="17" spans="2:10" ht="12">
      <c r="B17" s="89"/>
      <c r="C17" s="17" t="s">
        <v>111</v>
      </c>
      <c r="D17" s="38">
        <v>7</v>
      </c>
      <c r="E17" s="93">
        <v>69911</v>
      </c>
      <c r="F17" s="93">
        <v>16067</v>
      </c>
      <c r="G17" s="355">
        <f t="shared" si="0"/>
        <v>335.12167797348604</v>
      </c>
      <c r="H17" s="93">
        <v>498753</v>
      </c>
      <c r="I17" s="93">
        <v>67296</v>
      </c>
      <c r="J17" s="355" t="str">
        <f t="shared" si="1"/>
        <v>-</v>
      </c>
    </row>
    <row r="18" spans="2:10" ht="12">
      <c r="B18" s="105"/>
      <c r="C18" s="17" t="s">
        <v>112</v>
      </c>
      <c r="D18" s="38">
        <v>8</v>
      </c>
      <c r="E18" s="93">
        <v>71572</v>
      </c>
      <c r="F18" s="93">
        <v>127390</v>
      </c>
      <c r="G18" s="355">
        <f t="shared" si="0"/>
        <v>-43.81662610879975</v>
      </c>
      <c r="H18" s="93">
        <v>495087</v>
      </c>
      <c r="I18" s="93">
        <v>667524</v>
      </c>
      <c r="J18" s="355">
        <f t="shared" si="1"/>
        <v>-25.832329624103394</v>
      </c>
    </row>
    <row r="19" spans="2:10" ht="3.75" customHeight="1">
      <c r="B19" s="105"/>
      <c r="C19" s="17"/>
      <c r="D19" s="38"/>
      <c r="E19" s="93"/>
      <c r="F19" s="93"/>
      <c r="G19" s="46"/>
      <c r="H19" s="93"/>
      <c r="I19" s="93"/>
      <c r="J19" s="46"/>
    </row>
    <row r="20" spans="2:10" ht="12">
      <c r="B20" s="89" t="s">
        <v>113</v>
      </c>
      <c r="D20" s="23"/>
      <c r="E20" s="91"/>
      <c r="F20" s="91"/>
      <c r="G20" s="353"/>
      <c r="H20" s="91"/>
      <c r="I20" s="91"/>
      <c r="J20" s="199"/>
    </row>
    <row r="21" spans="2:10" ht="12">
      <c r="B21" s="89"/>
      <c r="C21" s="17" t="s">
        <v>114</v>
      </c>
      <c r="D21" s="92">
        <v>9</v>
      </c>
      <c r="E21" s="93">
        <v>42525</v>
      </c>
      <c r="F21" s="93">
        <v>45732</v>
      </c>
      <c r="G21" s="355">
        <f aca="true" t="shared" si="2" ref="G21:G34">IF(AND(F21&gt;0,E21&gt;0,E21&lt;=F21*6),E21/F21*100-100,"-")</f>
        <v>-7.012595119391236</v>
      </c>
      <c r="H21" s="93">
        <v>262154</v>
      </c>
      <c r="I21" s="93">
        <v>284575</v>
      </c>
      <c r="J21" s="355">
        <f aca="true" t="shared" si="3" ref="J21:J34">IF(AND(I21&gt;0,H21&gt;0,H21&lt;=I21*6),H21/I21*100-100,"-")</f>
        <v>-7.8787665817447134</v>
      </c>
    </row>
    <row r="22" spans="2:10" ht="12">
      <c r="B22" s="89"/>
      <c r="C22" s="17" t="s">
        <v>115</v>
      </c>
      <c r="D22" s="38">
        <v>10</v>
      </c>
      <c r="E22" s="93">
        <v>832</v>
      </c>
      <c r="F22" s="93">
        <v>3757</v>
      </c>
      <c r="G22" s="355">
        <f t="shared" si="2"/>
        <v>-77.85467128027682</v>
      </c>
      <c r="H22" s="93">
        <v>74637</v>
      </c>
      <c r="I22" s="93">
        <v>48568</v>
      </c>
      <c r="J22" s="355">
        <f t="shared" si="3"/>
        <v>53.67525943007743</v>
      </c>
    </row>
    <row r="23" spans="2:10" ht="12">
      <c r="B23" s="89"/>
      <c r="C23" s="17" t="s">
        <v>116</v>
      </c>
      <c r="D23" s="38">
        <v>11</v>
      </c>
      <c r="E23" s="93">
        <v>35726</v>
      </c>
      <c r="F23" s="93">
        <v>27367</v>
      </c>
      <c r="G23" s="355">
        <f t="shared" si="2"/>
        <v>30.544085942923942</v>
      </c>
      <c r="H23" s="93">
        <v>195225</v>
      </c>
      <c r="I23" s="93">
        <v>207669</v>
      </c>
      <c r="J23" s="355">
        <f t="shared" si="3"/>
        <v>-5.992228016699656</v>
      </c>
    </row>
    <row r="24" spans="2:10" ht="12">
      <c r="B24" s="89"/>
      <c r="C24" s="17" t="s">
        <v>117</v>
      </c>
      <c r="D24" s="38">
        <v>12</v>
      </c>
      <c r="E24" s="93">
        <v>288</v>
      </c>
      <c r="F24" s="93">
        <v>406</v>
      </c>
      <c r="G24" s="355">
        <f t="shared" si="2"/>
        <v>-29.06403940886699</v>
      </c>
      <c r="H24" s="93">
        <v>1482</v>
      </c>
      <c r="I24" s="93">
        <v>1946</v>
      </c>
      <c r="J24" s="355">
        <f t="shared" si="3"/>
        <v>-23.843782117163414</v>
      </c>
    </row>
    <row r="25" spans="2:10" ht="12">
      <c r="B25" s="89"/>
      <c r="C25" s="17" t="s">
        <v>118</v>
      </c>
      <c r="D25" s="38">
        <v>13</v>
      </c>
      <c r="E25" s="93">
        <v>0</v>
      </c>
      <c r="F25" s="93">
        <v>0</v>
      </c>
      <c r="G25" s="355" t="str">
        <f t="shared" si="2"/>
        <v>-</v>
      </c>
      <c r="H25" s="93">
        <v>0</v>
      </c>
      <c r="I25" s="93">
        <v>0</v>
      </c>
      <c r="J25" s="355" t="str">
        <f t="shared" si="3"/>
        <v>-</v>
      </c>
    </row>
    <row r="26" spans="2:10" ht="12">
      <c r="B26" s="89"/>
      <c r="C26" s="17" t="s">
        <v>119</v>
      </c>
      <c r="D26" s="38">
        <v>14</v>
      </c>
      <c r="E26" s="93">
        <v>0</v>
      </c>
      <c r="F26" s="93">
        <v>0</v>
      </c>
      <c r="G26" s="355" t="str">
        <f t="shared" si="2"/>
        <v>-</v>
      </c>
      <c r="H26" s="93">
        <v>0</v>
      </c>
      <c r="I26" s="93">
        <v>0</v>
      </c>
      <c r="J26" s="355" t="str">
        <f t="shared" si="3"/>
        <v>-</v>
      </c>
    </row>
    <row r="27" spans="2:10" ht="12">
      <c r="B27" s="89"/>
      <c r="C27" s="17" t="s">
        <v>120</v>
      </c>
      <c r="D27" s="38">
        <v>15</v>
      </c>
      <c r="E27" s="93">
        <v>4429</v>
      </c>
      <c r="F27" s="93">
        <v>3637</v>
      </c>
      <c r="G27" s="355">
        <f t="shared" si="2"/>
        <v>21.77618916689579</v>
      </c>
      <c r="H27" s="93">
        <v>24690</v>
      </c>
      <c r="I27" s="93">
        <v>21224</v>
      </c>
      <c r="J27" s="355">
        <f t="shared" si="3"/>
        <v>16.330569166980766</v>
      </c>
    </row>
    <row r="28" spans="2:10" ht="12">
      <c r="B28" s="89"/>
      <c r="C28" s="17" t="s">
        <v>121</v>
      </c>
      <c r="D28" s="38">
        <v>16</v>
      </c>
      <c r="E28" s="93">
        <v>196</v>
      </c>
      <c r="F28" s="93">
        <v>239</v>
      </c>
      <c r="G28" s="355">
        <f t="shared" si="2"/>
        <v>-17.991631799163173</v>
      </c>
      <c r="H28" s="93">
        <v>1312</v>
      </c>
      <c r="I28" s="93">
        <v>1523</v>
      </c>
      <c r="J28" s="355">
        <f t="shared" si="3"/>
        <v>-13.854235062376887</v>
      </c>
    </row>
    <row r="29" spans="2:10" ht="12">
      <c r="B29" s="89"/>
      <c r="C29" s="17" t="s">
        <v>122</v>
      </c>
      <c r="D29" s="38">
        <v>17</v>
      </c>
      <c r="E29" s="93">
        <v>89364</v>
      </c>
      <c r="F29" s="93">
        <v>123838</v>
      </c>
      <c r="G29" s="355">
        <f t="shared" si="2"/>
        <v>-27.837981879552316</v>
      </c>
      <c r="H29" s="93">
        <v>627239</v>
      </c>
      <c r="I29" s="93">
        <v>716310</v>
      </c>
      <c r="J29" s="355">
        <f t="shared" si="3"/>
        <v>-12.434700060029883</v>
      </c>
    </row>
    <row r="30" spans="2:10" ht="12">
      <c r="B30" s="89"/>
      <c r="C30" s="17" t="s">
        <v>124</v>
      </c>
      <c r="D30" s="38">
        <v>18</v>
      </c>
      <c r="E30" s="93">
        <v>14530</v>
      </c>
      <c r="F30" s="93">
        <v>22476</v>
      </c>
      <c r="G30" s="355">
        <f t="shared" si="2"/>
        <v>-35.35326570564156</v>
      </c>
      <c r="H30" s="93">
        <v>59960</v>
      </c>
      <c r="I30" s="93">
        <v>81857</v>
      </c>
      <c r="J30" s="355">
        <f t="shared" si="3"/>
        <v>-26.750308464761716</v>
      </c>
    </row>
    <row r="31" spans="2:10" ht="12">
      <c r="B31" s="89"/>
      <c r="C31" s="17" t="s">
        <v>125</v>
      </c>
      <c r="D31" s="38">
        <v>19</v>
      </c>
      <c r="E31" s="93">
        <v>0</v>
      </c>
      <c r="F31" s="93">
        <v>0</v>
      </c>
      <c r="G31" s="355" t="str">
        <f t="shared" si="2"/>
        <v>-</v>
      </c>
      <c r="H31" s="93">
        <v>0</v>
      </c>
      <c r="I31" s="93">
        <v>3</v>
      </c>
      <c r="J31" s="355" t="str">
        <f t="shared" si="3"/>
        <v>-</v>
      </c>
    </row>
    <row r="32" spans="2:10" ht="12">
      <c r="B32" s="89"/>
      <c r="C32" s="17" t="s">
        <v>126</v>
      </c>
      <c r="D32" s="38">
        <v>20</v>
      </c>
      <c r="E32" s="93">
        <v>11916</v>
      </c>
      <c r="F32" s="93">
        <v>16482</v>
      </c>
      <c r="G32" s="355">
        <f t="shared" si="2"/>
        <v>-27.702948671277767</v>
      </c>
      <c r="H32" s="93">
        <v>99653</v>
      </c>
      <c r="I32" s="93">
        <v>123248</v>
      </c>
      <c r="J32" s="355">
        <f t="shared" si="3"/>
        <v>-19.14432688562897</v>
      </c>
    </row>
    <row r="33" spans="2:10" ht="12">
      <c r="B33" s="89"/>
      <c r="C33" s="17" t="s">
        <v>127</v>
      </c>
      <c r="D33" s="38">
        <v>21</v>
      </c>
      <c r="E33" s="93">
        <v>62155</v>
      </c>
      <c r="F33" s="93">
        <v>77800</v>
      </c>
      <c r="G33" s="355">
        <f t="shared" si="2"/>
        <v>-20.109254498714662</v>
      </c>
      <c r="H33" s="93">
        <v>343073</v>
      </c>
      <c r="I33" s="93">
        <v>280607</v>
      </c>
      <c r="J33" s="355">
        <f t="shared" si="3"/>
        <v>22.261026987922605</v>
      </c>
    </row>
    <row r="34" spans="2:10" ht="12">
      <c r="B34" s="82" t="s">
        <v>128</v>
      </c>
      <c r="C34" s="83"/>
      <c r="D34" s="133">
        <v>22</v>
      </c>
      <c r="E34" s="129">
        <f>SUM(E11:E33)</f>
        <v>902289</v>
      </c>
      <c r="F34" s="129">
        <f>SUM(F11:F33)</f>
        <v>1034383</v>
      </c>
      <c r="G34" s="357">
        <f t="shared" si="2"/>
        <v>-12.770318151013697</v>
      </c>
      <c r="H34" s="75">
        <f>SUM(H11:H33)</f>
        <v>5149745</v>
      </c>
      <c r="I34" s="75">
        <f>SUM(I11:I33)</f>
        <v>4988828</v>
      </c>
      <c r="J34" s="357">
        <f t="shared" si="3"/>
        <v>3.225547162580085</v>
      </c>
    </row>
    <row r="35" ht="12"/>
    <row r="36" ht="12"/>
    <row r="37" ht="12"/>
  </sheetData>
  <sheetProtection/>
  <hyperlinks>
    <hyperlink ref="J1" location="Inhalt!F22" display="Inhalt!F22"/>
  </hyperlinks>
  <printOptions horizontalCentered="1"/>
  <pageMargins left="0.1968503937007874" right="0.1968503937007874" top="1.45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M39"/>
  <sheetViews>
    <sheetView showGridLines="0" showRowColHeaders="0" zoomScale="85" zoomScaleNormal="85" zoomScalePageLayoutView="0" workbookViewId="0" topLeftCell="A1">
      <selection activeCell="M1" sqref="M1"/>
    </sheetView>
  </sheetViews>
  <sheetFormatPr defaultColWidth="0" defaultRowHeight="12.75" zeroHeight="1"/>
  <cols>
    <col min="1" max="1" width="2.7109375" style="135" customWidth="1"/>
    <col min="2" max="2" width="1.1484375" style="135" customWidth="1"/>
    <col min="3" max="3" width="22.28125" style="135" customWidth="1"/>
    <col min="4" max="4" width="3.28125" style="135" customWidth="1"/>
    <col min="5" max="5" width="12.8515625" style="135" customWidth="1"/>
    <col min="6" max="6" width="2.28125" style="135" customWidth="1"/>
    <col min="7" max="7" width="11.421875" style="135" customWidth="1"/>
    <col min="8" max="8" width="11.7109375" style="135" customWidth="1"/>
    <col min="9" max="10" width="11.421875" style="135" customWidth="1"/>
    <col min="11" max="12" width="13.421875" style="135" customWidth="1"/>
    <col min="13" max="13" width="13.00390625" style="135" customWidth="1"/>
    <col min="14" max="14" width="3.28125" style="135" customWidth="1"/>
    <col min="15" max="16384" width="9.140625" style="135" hidden="1" customWidth="1"/>
  </cols>
  <sheetData>
    <row r="1" spans="2:13" ht="15">
      <c r="B1" s="506" t="s">
        <v>370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477" t="str">
        <f>INDEX(rP1.Inhalte,22,1)</f>
        <v>zurück zum Inhaltsverzeichnis</v>
      </c>
    </row>
    <row r="2" ht="4.5" customHeight="1"/>
    <row r="3" spans="2:13" ht="12">
      <c r="B3" s="473" t="s">
        <v>135</v>
      </c>
      <c r="M3" s="136" t="s">
        <v>73</v>
      </c>
    </row>
    <row r="4" spans="3:12" ht="4.5" customHeight="1">
      <c r="C4" s="137"/>
      <c r="D4" s="137"/>
      <c r="E4" s="138"/>
      <c r="F4" s="138"/>
      <c r="G4" s="138"/>
      <c r="H4" s="138"/>
      <c r="I4" s="138"/>
      <c r="J4" s="138"/>
      <c r="K4" s="138"/>
      <c r="L4" s="137"/>
    </row>
    <row r="5" spans="2:13" ht="12">
      <c r="B5" s="139"/>
      <c r="C5" s="140"/>
      <c r="D5" s="141"/>
      <c r="E5" s="142" t="s">
        <v>74</v>
      </c>
      <c r="F5" s="143"/>
      <c r="G5" s="144" t="s">
        <v>75</v>
      </c>
      <c r="H5" s="145" t="s">
        <v>76</v>
      </c>
      <c r="I5" s="145" t="s">
        <v>77</v>
      </c>
      <c r="J5" s="145" t="s">
        <v>78</v>
      </c>
      <c r="K5" s="146" t="s">
        <v>79</v>
      </c>
      <c r="L5" s="147"/>
      <c r="M5" s="148" t="s">
        <v>80</v>
      </c>
    </row>
    <row r="6" spans="2:13" ht="12">
      <c r="B6" s="149"/>
      <c r="C6" s="136" t="s">
        <v>81</v>
      </c>
      <c r="D6" s="150" t="s">
        <v>0</v>
      </c>
      <c r="E6" s="151" t="s">
        <v>82</v>
      </c>
      <c r="F6" s="152"/>
      <c r="G6" s="153" t="s">
        <v>83</v>
      </c>
      <c r="H6" s="153" t="s">
        <v>84</v>
      </c>
      <c r="I6" s="153" t="s">
        <v>85</v>
      </c>
      <c r="J6" s="153" t="s">
        <v>86</v>
      </c>
      <c r="K6" s="144" t="s">
        <v>87</v>
      </c>
      <c r="L6" s="153" t="s">
        <v>88</v>
      </c>
      <c r="M6" s="32" t="s">
        <v>89</v>
      </c>
    </row>
    <row r="7" spans="2:13" ht="12">
      <c r="B7" s="149"/>
      <c r="D7" s="150"/>
      <c r="E7" s="151" t="s">
        <v>90</v>
      </c>
      <c r="F7" s="152"/>
      <c r="G7" s="153" t="s">
        <v>91</v>
      </c>
      <c r="H7" s="153" t="s">
        <v>92</v>
      </c>
      <c r="I7" s="153" t="s">
        <v>93</v>
      </c>
      <c r="J7" s="153" t="s">
        <v>94</v>
      </c>
      <c r="K7" s="153" t="s">
        <v>95</v>
      </c>
      <c r="L7" s="153" t="s">
        <v>96</v>
      </c>
      <c r="M7" s="32" t="s">
        <v>97</v>
      </c>
    </row>
    <row r="8" spans="2:13" ht="4.5" customHeight="1">
      <c r="B8" s="149"/>
      <c r="D8" s="150"/>
      <c r="E8" s="151"/>
      <c r="F8" s="152"/>
      <c r="G8" s="153"/>
      <c r="H8" s="153"/>
      <c r="I8" s="153"/>
      <c r="J8" s="153"/>
      <c r="K8" s="153"/>
      <c r="L8" s="153"/>
      <c r="M8" s="153"/>
    </row>
    <row r="9" spans="2:13" ht="12">
      <c r="B9" s="149" t="s">
        <v>58</v>
      </c>
      <c r="D9" s="150"/>
      <c r="E9" s="154" t="s">
        <v>98</v>
      </c>
      <c r="F9" s="155"/>
      <c r="G9" s="153" t="s">
        <v>99</v>
      </c>
      <c r="H9" s="153" t="s">
        <v>99</v>
      </c>
      <c r="I9" s="153" t="s">
        <v>98</v>
      </c>
      <c r="J9" s="153" t="s">
        <v>98</v>
      </c>
      <c r="K9" s="153" t="s">
        <v>98</v>
      </c>
      <c r="L9" s="153" t="s">
        <v>98</v>
      </c>
      <c r="M9" s="156" t="s">
        <v>100</v>
      </c>
    </row>
    <row r="10" spans="2:13" ht="12">
      <c r="B10" s="157"/>
      <c r="C10" s="137"/>
      <c r="D10" s="158"/>
      <c r="E10" s="146" t="s">
        <v>101</v>
      </c>
      <c r="F10" s="147"/>
      <c r="G10" s="159" t="s">
        <v>20</v>
      </c>
      <c r="H10" s="159" t="s">
        <v>21</v>
      </c>
      <c r="I10" s="159" t="s">
        <v>55</v>
      </c>
      <c r="J10" s="159" t="s">
        <v>23</v>
      </c>
      <c r="K10" s="159" t="s">
        <v>24</v>
      </c>
      <c r="L10" s="159" t="s">
        <v>102</v>
      </c>
      <c r="M10" s="159" t="s">
        <v>103</v>
      </c>
    </row>
    <row r="11" spans="2:13" ht="12">
      <c r="B11" s="149" t="s">
        <v>104</v>
      </c>
      <c r="C11" s="150"/>
      <c r="D11" s="160"/>
      <c r="E11" s="161"/>
      <c r="F11" s="145"/>
      <c r="G11" s="153"/>
      <c r="H11" s="153"/>
      <c r="I11" s="153"/>
      <c r="J11" s="162"/>
      <c r="K11" s="153"/>
      <c r="L11" s="153"/>
      <c r="M11" s="153"/>
    </row>
    <row r="12" spans="2:13" ht="12">
      <c r="B12" s="149"/>
      <c r="C12" s="137" t="s">
        <v>105</v>
      </c>
      <c r="D12" s="163">
        <v>1</v>
      </c>
      <c r="E12" s="164">
        <v>3792597</v>
      </c>
      <c r="F12" s="165"/>
      <c r="G12" s="166">
        <v>0</v>
      </c>
      <c r="H12" s="166">
        <v>1033907</v>
      </c>
      <c r="I12" s="166">
        <v>369731</v>
      </c>
      <c r="J12" s="166">
        <v>0</v>
      </c>
      <c r="K12" s="166">
        <v>1892889</v>
      </c>
      <c r="L12" s="166">
        <v>2563292</v>
      </c>
      <c r="M12" s="166">
        <f>E12-G12-H12+I12+J12+K12+L12</f>
        <v>7584602</v>
      </c>
    </row>
    <row r="13" spans="2:13" ht="12">
      <c r="B13" s="149"/>
      <c r="C13" s="137" t="s">
        <v>106</v>
      </c>
      <c r="D13" s="159">
        <v>2</v>
      </c>
      <c r="E13" s="164">
        <v>9233848</v>
      </c>
      <c r="F13" s="165"/>
      <c r="G13" s="166">
        <v>0</v>
      </c>
      <c r="H13" s="166">
        <v>26109</v>
      </c>
      <c r="I13" s="166">
        <v>0</v>
      </c>
      <c r="J13" s="166">
        <v>0</v>
      </c>
      <c r="K13" s="166">
        <v>20177</v>
      </c>
      <c r="L13" s="166">
        <v>559337</v>
      </c>
      <c r="M13" s="166">
        <f aca="true" t="shared" si="0" ref="M13:M19">E13-G13-H13+I13+J13+K13+L13</f>
        <v>9787253</v>
      </c>
    </row>
    <row r="14" spans="2:13" ht="12">
      <c r="B14" s="149"/>
      <c r="C14" s="137" t="s">
        <v>107</v>
      </c>
      <c r="D14" s="159">
        <v>3</v>
      </c>
      <c r="E14" s="164">
        <v>1376625</v>
      </c>
      <c r="F14" s="165"/>
      <c r="G14" s="166">
        <v>0</v>
      </c>
      <c r="H14" s="166">
        <v>706277</v>
      </c>
      <c r="I14" s="166">
        <v>1890417</v>
      </c>
      <c r="J14" s="166">
        <v>0</v>
      </c>
      <c r="K14" s="166">
        <v>19119</v>
      </c>
      <c r="L14" s="166">
        <v>245406</v>
      </c>
      <c r="M14" s="166">
        <f t="shared" si="0"/>
        <v>2825290</v>
      </c>
    </row>
    <row r="15" spans="2:13" ht="12">
      <c r="B15" s="149"/>
      <c r="C15" s="137" t="s">
        <v>108</v>
      </c>
      <c r="D15" s="159">
        <v>4</v>
      </c>
      <c r="E15" s="164">
        <v>15954951</v>
      </c>
      <c r="F15" s="165"/>
      <c r="G15" s="166">
        <v>36638</v>
      </c>
      <c r="H15" s="166">
        <v>145977</v>
      </c>
      <c r="I15" s="166">
        <v>0</v>
      </c>
      <c r="J15" s="166">
        <v>0</v>
      </c>
      <c r="K15" s="166">
        <v>2058577</v>
      </c>
      <c r="L15" s="166">
        <v>3767489</v>
      </c>
      <c r="M15" s="166">
        <f t="shared" si="0"/>
        <v>21598402</v>
      </c>
    </row>
    <row r="16" spans="2:13" ht="12">
      <c r="B16" s="149"/>
      <c r="C16" s="137" t="s">
        <v>109</v>
      </c>
      <c r="D16" s="159">
        <v>5</v>
      </c>
      <c r="E16" s="164">
        <v>5379666</v>
      </c>
      <c r="F16" s="165"/>
      <c r="G16" s="166">
        <v>11168</v>
      </c>
      <c r="H16" s="166">
        <v>53553</v>
      </c>
      <c r="I16" s="166">
        <v>0</v>
      </c>
      <c r="J16" s="166">
        <v>9364</v>
      </c>
      <c r="K16" s="166">
        <v>163201</v>
      </c>
      <c r="L16" s="166">
        <v>501292</v>
      </c>
      <c r="M16" s="166">
        <f t="shared" si="0"/>
        <v>5988802</v>
      </c>
    </row>
    <row r="17" spans="2:13" ht="12">
      <c r="B17" s="149"/>
      <c r="C17" s="137" t="s">
        <v>110</v>
      </c>
      <c r="D17" s="159">
        <v>6</v>
      </c>
      <c r="E17" s="164">
        <v>1073435</v>
      </c>
      <c r="F17" s="165"/>
      <c r="G17" s="166">
        <v>0</v>
      </c>
      <c r="H17" s="166">
        <v>500657</v>
      </c>
      <c r="I17" s="166">
        <v>1500</v>
      </c>
      <c r="J17" s="166">
        <v>2321</v>
      </c>
      <c r="K17" s="166">
        <v>25326</v>
      </c>
      <c r="L17" s="166">
        <v>78486</v>
      </c>
      <c r="M17" s="166">
        <f t="shared" si="0"/>
        <v>680411</v>
      </c>
    </row>
    <row r="18" spans="2:13" ht="12">
      <c r="B18" s="149"/>
      <c r="C18" s="137" t="s">
        <v>111</v>
      </c>
      <c r="D18" s="159">
        <v>7</v>
      </c>
      <c r="E18" s="164">
        <v>1904277</v>
      </c>
      <c r="F18" s="165"/>
      <c r="G18" s="166">
        <v>318732</v>
      </c>
      <c r="H18" s="166">
        <v>498753</v>
      </c>
      <c r="I18" s="166">
        <v>0</v>
      </c>
      <c r="J18" s="166">
        <v>69283</v>
      </c>
      <c r="K18" s="166">
        <v>228117</v>
      </c>
      <c r="L18" s="166">
        <v>126445</v>
      </c>
      <c r="M18" s="166">
        <f t="shared" si="0"/>
        <v>1510637</v>
      </c>
    </row>
    <row r="19" spans="2:13" ht="12">
      <c r="B19" s="157"/>
      <c r="C19" s="137" t="s">
        <v>112</v>
      </c>
      <c r="D19" s="159">
        <v>8</v>
      </c>
      <c r="E19" s="164">
        <v>1536984</v>
      </c>
      <c r="F19" s="165"/>
      <c r="G19" s="166">
        <v>3828</v>
      </c>
      <c r="H19" s="166">
        <v>495087</v>
      </c>
      <c r="I19" s="166">
        <v>18552</v>
      </c>
      <c r="J19" s="166">
        <v>16259</v>
      </c>
      <c r="K19" s="166">
        <v>140630</v>
      </c>
      <c r="L19" s="166">
        <v>59773</v>
      </c>
      <c r="M19" s="166">
        <f t="shared" si="0"/>
        <v>1273283</v>
      </c>
    </row>
    <row r="20" spans="2:13" ht="3.75" customHeight="1">
      <c r="B20" s="157"/>
      <c r="C20" s="137"/>
      <c r="D20" s="159"/>
      <c r="E20" s="164"/>
      <c r="F20" s="165"/>
      <c r="G20" s="166"/>
      <c r="H20" s="166"/>
      <c r="I20" s="166"/>
      <c r="J20" s="166"/>
      <c r="K20" s="166"/>
      <c r="L20" s="166"/>
      <c r="M20" s="166"/>
    </row>
    <row r="21" spans="2:13" ht="12">
      <c r="B21" s="149" t="s">
        <v>113</v>
      </c>
      <c r="D21" s="144"/>
      <c r="E21" s="167" t="s">
        <v>0</v>
      </c>
      <c r="F21" s="168"/>
      <c r="G21" s="169"/>
      <c r="H21" s="169"/>
      <c r="I21" s="169"/>
      <c r="J21" s="169"/>
      <c r="K21" s="169"/>
      <c r="L21" s="169"/>
      <c r="M21" s="169"/>
    </row>
    <row r="22" spans="2:13" ht="12">
      <c r="B22" s="149"/>
      <c r="C22" s="137" t="s">
        <v>114</v>
      </c>
      <c r="D22" s="163">
        <v>9</v>
      </c>
      <c r="E22" s="164">
        <v>1473387</v>
      </c>
      <c r="F22" s="165"/>
      <c r="G22" s="166">
        <v>85825</v>
      </c>
      <c r="H22" s="166">
        <v>262154</v>
      </c>
      <c r="I22" s="166">
        <v>127431</v>
      </c>
      <c r="J22" s="166">
        <v>0</v>
      </c>
      <c r="K22" s="166">
        <v>125154</v>
      </c>
      <c r="L22" s="166">
        <v>575210</v>
      </c>
      <c r="M22" s="166">
        <f aca="true" t="shared" si="1" ref="M22:M34">E22-G22-H22+I22+J22+K22+L22</f>
        <v>1953203</v>
      </c>
    </row>
    <row r="23" spans="2:13" ht="12">
      <c r="B23" s="149"/>
      <c r="C23" s="137" t="s">
        <v>115</v>
      </c>
      <c r="D23" s="159">
        <v>10</v>
      </c>
      <c r="E23" s="164">
        <v>1904254</v>
      </c>
      <c r="F23" s="165"/>
      <c r="G23" s="166">
        <v>1791001</v>
      </c>
      <c r="H23" s="166">
        <v>74637</v>
      </c>
      <c r="I23" s="166">
        <v>170914</v>
      </c>
      <c r="J23" s="166">
        <v>0</v>
      </c>
      <c r="K23" s="166">
        <v>0</v>
      </c>
      <c r="L23" s="166">
        <v>0</v>
      </c>
      <c r="M23" s="166">
        <f t="shared" si="1"/>
        <v>209530</v>
      </c>
    </row>
    <row r="24" spans="2:13" ht="12">
      <c r="B24" s="149"/>
      <c r="C24" s="137" t="s">
        <v>116</v>
      </c>
      <c r="D24" s="159">
        <v>11</v>
      </c>
      <c r="E24" s="164">
        <v>290438</v>
      </c>
      <c r="F24" s="165"/>
      <c r="G24" s="166">
        <v>0</v>
      </c>
      <c r="H24" s="166">
        <v>195225</v>
      </c>
      <c r="I24" s="166">
        <v>60291</v>
      </c>
      <c r="J24" s="166">
        <v>5088</v>
      </c>
      <c r="K24" s="166">
        <v>1843</v>
      </c>
      <c r="L24" s="166">
        <v>58246</v>
      </c>
      <c r="M24" s="166">
        <f t="shared" si="1"/>
        <v>220681</v>
      </c>
    </row>
    <row r="25" spans="2:13" ht="12">
      <c r="B25" s="149"/>
      <c r="C25" s="137" t="s">
        <v>117</v>
      </c>
      <c r="D25" s="159">
        <v>12</v>
      </c>
      <c r="E25" s="164">
        <v>27961</v>
      </c>
      <c r="F25" s="165"/>
      <c r="G25" s="166">
        <v>0</v>
      </c>
      <c r="H25" s="166">
        <v>1482</v>
      </c>
      <c r="I25" s="166">
        <v>14204</v>
      </c>
      <c r="J25" s="166">
        <v>0</v>
      </c>
      <c r="K25" s="166">
        <v>248</v>
      </c>
      <c r="L25" s="166">
        <v>44538</v>
      </c>
      <c r="M25" s="166">
        <f t="shared" si="1"/>
        <v>85469</v>
      </c>
    </row>
    <row r="26" spans="2:13" ht="12">
      <c r="B26" s="149"/>
      <c r="C26" s="137" t="s">
        <v>118</v>
      </c>
      <c r="D26" s="159">
        <v>13</v>
      </c>
      <c r="E26" s="164">
        <v>0</v>
      </c>
      <c r="F26" s="165"/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2679</v>
      </c>
      <c r="M26" s="166">
        <f t="shared" si="1"/>
        <v>2679</v>
      </c>
    </row>
    <row r="27" spans="2:13" ht="12">
      <c r="B27" s="149"/>
      <c r="C27" s="137" t="s">
        <v>119</v>
      </c>
      <c r="D27" s="159">
        <v>14</v>
      </c>
      <c r="E27" s="164">
        <v>0</v>
      </c>
      <c r="F27" s="165"/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f t="shared" si="1"/>
        <v>0</v>
      </c>
    </row>
    <row r="28" spans="2:13" ht="12">
      <c r="B28" s="149"/>
      <c r="C28" s="137" t="s">
        <v>120</v>
      </c>
      <c r="D28" s="159">
        <v>15</v>
      </c>
      <c r="E28" s="164">
        <v>2122578</v>
      </c>
      <c r="F28" s="165"/>
      <c r="G28" s="166">
        <v>0</v>
      </c>
      <c r="H28" s="166">
        <v>24690</v>
      </c>
      <c r="I28" s="166">
        <v>0</v>
      </c>
      <c r="J28" s="166">
        <v>0</v>
      </c>
      <c r="K28" s="166">
        <v>5421</v>
      </c>
      <c r="L28" s="166">
        <v>2778153</v>
      </c>
      <c r="M28" s="166">
        <f t="shared" si="1"/>
        <v>4881462</v>
      </c>
    </row>
    <row r="29" spans="2:13" ht="12">
      <c r="B29" s="149"/>
      <c r="C29" s="137" t="s">
        <v>121</v>
      </c>
      <c r="D29" s="159">
        <v>16</v>
      </c>
      <c r="E29" s="164">
        <v>12762</v>
      </c>
      <c r="F29" s="165"/>
      <c r="G29" s="166">
        <v>0</v>
      </c>
      <c r="H29" s="166">
        <v>1312</v>
      </c>
      <c r="I29" s="166">
        <v>0</v>
      </c>
      <c r="J29" s="166">
        <v>0</v>
      </c>
      <c r="K29" s="166">
        <v>0</v>
      </c>
      <c r="L29" s="166">
        <v>5462</v>
      </c>
      <c r="M29" s="166">
        <f t="shared" si="1"/>
        <v>16912</v>
      </c>
    </row>
    <row r="30" spans="2:13" ht="12">
      <c r="B30" s="149"/>
      <c r="C30" s="469" t="s">
        <v>285</v>
      </c>
      <c r="D30" s="159">
        <v>17</v>
      </c>
      <c r="E30" s="164">
        <v>1118308</v>
      </c>
      <c r="F30" s="170"/>
      <c r="G30" s="166">
        <v>0</v>
      </c>
      <c r="H30" s="166">
        <v>627239</v>
      </c>
      <c r="I30" s="166">
        <v>0</v>
      </c>
      <c r="J30" s="166">
        <v>139443</v>
      </c>
      <c r="K30" s="166">
        <v>16697</v>
      </c>
      <c r="L30" s="166">
        <v>453020</v>
      </c>
      <c r="M30" s="166">
        <f t="shared" si="1"/>
        <v>1100229</v>
      </c>
    </row>
    <row r="31" spans="2:13" ht="12">
      <c r="B31" s="149"/>
      <c r="C31" s="137" t="s">
        <v>124</v>
      </c>
      <c r="D31" s="159">
        <v>18</v>
      </c>
      <c r="E31" s="164">
        <v>1637236</v>
      </c>
      <c r="F31" s="165"/>
      <c r="G31" s="166">
        <v>0</v>
      </c>
      <c r="H31" s="166">
        <v>59960</v>
      </c>
      <c r="I31" s="166">
        <v>0</v>
      </c>
      <c r="J31" s="166">
        <v>0</v>
      </c>
      <c r="K31" s="166">
        <v>274</v>
      </c>
      <c r="L31" s="166">
        <v>32996</v>
      </c>
      <c r="M31" s="166">
        <f t="shared" si="1"/>
        <v>1610546</v>
      </c>
    </row>
    <row r="32" spans="2:13" ht="12">
      <c r="B32" s="149"/>
      <c r="C32" s="137" t="s">
        <v>125</v>
      </c>
      <c r="D32" s="159">
        <v>19</v>
      </c>
      <c r="E32" s="164">
        <v>902793</v>
      </c>
      <c r="F32" s="165"/>
      <c r="G32" s="166">
        <v>320585</v>
      </c>
      <c r="H32" s="166">
        <v>0</v>
      </c>
      <c r="I32" s="166">
        <v>0</v>
      </c>
      <c r="J32" s="166">
        <v>0</v>
      </c>
      <c r="K32" s="166">
        <v>288765</v>
      </c>
      <c r="L32" s="166">
        <v>12387</v>
      </c>
      <c r="M32" s="166">
        <f t="shared" si="1"/>
        <v>883360</v>
      </c>
    </row>
    <row r="33" spans="2:13" ht="12">
      <c r="B33" s="149"/>
      <c r="C33" s="137" t="s">
        <v>126</v>
      </c>
      <c r="D33" s="159">
        <v>20</v>
      </c>
      <c r="E33" s="164">
        <v>140874</v>
      </c>
      <c r="F33" s="165"/>
      <c r="G33" s="166">
        <v>0</v>
      </c>
      <c r="H33" s="166">
        <v>99653</v>
      </c>
      <c r="I33" s="166">
        <v>0</v>
      </c>
      <c r="J33" s="166">
        <v>0</v>
      </c>
      <c r="K33" s="166">
        <v>65179</v>
      </c>
      <c r="L33" s="166">
        <v>37207</v>
      </c>
      <c r="M33" s="166">
        <f t="shared" si="1"/>
        <v>143607</v>
      </c>
    </row>
    <row r="34" spans="2:13" ht="12">
      <c r="B34" s="149"/>
      <c r="C34" s="137" t="s">
        <v>127</v>
      </c>
      <c r="D34" s="159">
        <v>21</v>
      </c>
      <c r="E34" s="164">
        <v>727923</v>
      </c>
      <c r="F34" s="165"/>
      <c r="G34" s="166">
        <v>270635</v>
      </c>
      <c r="H34" s="166">
        <v>343073</v>
      </c>
      <c r="I34" s="166">
        <v>476833</v>
      </c>
      <c r="J34" s="166">
        <v>0</v>
      </c>
      <c r="K34" s="166">
        <v>0</v>
      </c>
      <c r="L34" s="166">
        <v>73258</v>
      </c>
      <c r="M34" s="166">
        <f t="shared" si="1"/>
        <v>664306</v>
      </c>
    </row>
    <row r="35" spans="2:13" s="176" customFormat="1" ht="12">
      <c r="B35" s="171" t="s">
        <v>128</v>
      </c>
      <c r="C35" s="172"/>
      <c r="D35" s="173">
        <v>22</v>
      </c>
      <c r="E35" s="174">
        <f>SUM(E12:E34)</f>
        <v>50610897</v>
      </c>
      <c r="F35" s="175"/>
      <c r="G35" s="174">
        <f>SUM(G12:G34)</f>
        <v>2838412</v>
      </c>
      <c r="H35" s="174">
        <f aca="true" t="shared" si="2" ref="H35:M35">SUM(H12:H34)</f>
        <v>5149745</v>
      </c>
      <c r="I35" s="174">
        <f t="shared" si="2"/>
        <v>3129873</v>
      </c>
      <c r="J35" s="174">
        <f t="shared" si="2"/>
        <v>241758</v>
      </c>
      <c r="K35" s="174">
        <f t="shared" si="2"/>
        <v>5051617</v>
      </c>
      <c r="L35" s="174">
        <f t="shared" si="2"/>
        <v>11974676</v>
      </c>
      <c r="M35" s="379">
        <f t="shared" si="2"/>
        <v>63020664</v>
      </c>
    </row>
    <row r="36" ht="7.5" customHeight="1"/>
    <row r="37" spans="2:7" s="9" customFormat="1" ht="12">
      <c r="B37" s="470" t="s">
        <v>288</v>
      </c>
      <c r="C37" s="135"/>
      <c r="D37" s="130"/>
      <c r="E37" s="130"/>
      <c r="F37" s="130"/>
      <c r="G37" s="472"/>
    </row>
    <row r="38" spans="3:7" s="9" customFormat="1" ht="12">
      <c r="C38" s="130" t="s">
        <v>287</v>
      </c>
      <c r="D38" s="471" t="s">
        <v>35</v>
      </c>
      <c r="E38" s="130">
        <v>119192</v>
      </c>
      <c r="F38" s="130"/>
      <c r="G38" s="131"/>
    </row>
    <row r="39" spans="3:6" ht="12">
      <c r="C39" s="130" t="s">
        <v>289</v>
      </c>
      <c r="D39" s="471" t="s">
        <v>35</v>
      </c>
      <c r="E39" s="130">
        <v>20251</v>
      </c>
      <c r="F39" s="130"/>
    </row>
    <row r="40" ht="12"/>
  </sheetData>
  <sheetProtection/>
  <hyperlinks>
    <hyperlink ref="M1" location="Inhalt!F23" display="Inhalt!F23"/>
  </hyperlinks>
  <printOptions horizontalCentered="1"/>
  <pageMargins left="0" right="0" top="1.39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N39"/>
  <sheetViews>
    <sheetView showRowColHeaders="0" zoomScale="85" zoomScaleNormal="85" zoomScalePageLayoutView="0" workbookViewId="0" topLeftCell="A1">
      <selection activeCell="C40" sqref="C40"/>
    </sheetView>
  </sheetViews>
  <sheetFormatPr defaultColWidth="0" defaultRowHeight="12.75" zeroHeight="1"/>
  <cols>
    <col min="1" max="1" width="1.8515625" style="9" customWidth="1"/>
    <col min="2" max="2" width="1.1484375" style="9" customWidth="1"/>
    <col min="3" max="3" width="22.7109375" style="9" customWidth="1"/>
    <col min="4" max="4" width="3.28125" style="9" customWidth="1"/>
    <col min="5" max="5" width="12.57421875" style="9" customWidth="1"/>
    <col min="6" max="8" width="11.421875" style="9" customWidth="1"/>
    <col min="9" max="9" width="2.421875" style="9" customWidth="1"/>
    <col min="10" max="10" width="11.00390625" style="9" customWidth="1"/>
    <col min="11" max="11" width="13.57421875" style="9" customWidth="1"/>
    <col min="12" max="13" width="12.57421875" style="9" customWidth="1"/>
    <col min="14" max="14" width="2.140625" style="9" customWidth="1"/>
    <col min="15" max="15" width="9.140625" style="9" customWidth="1"/>
    <col min="16" max="16384" width="0" style="9" hidden="1" customWidth="1"/>
  </cols>
  <sheetData>
    <row r="1" spans="2:14" ht="15">
      <c r="B1" s="354" t="s">
        <v>369</v>
      </c>
      <c r="C1" s="6"/>
      <c r="D1" s="6"/>
      <c r="E1" s="6"/>
      <c r="F1" s="6"/>
      <c r="G1" s="6"/>
      <c r="H1" s="6"/>
      <c r="I1" s="6"/>
      <c r="J1" s="6"/>
      <c r="K1" s="6"/>
      <c r="L1" s="6"/>
      <c r="M1" s="476" t="str">
        <f>INDEX(rP1.Inhalte,22,1)</f>
        <v>zurück zum Inhaltsverzeichnis</v>
      </c>
      <c r="N1" s="6"/>
    </row>
    <row r="2" ht="4.5" customHeight="1"/>
    <row r="3" spans="2:14" ht="12">
      <c r="B3" s="9" t="s">
        <v>136</v>
      </c>
      <c r="N3" s="16" t="s">
        <v>73</v>
      </c>
    </row>
    <row r="4" spans="3:12" ht="4.5" customHeight="1">
      <c r="C4" s="17"/>
      <c r="D4" s="17"/>
      <c r="E4" s="18"/>
      <c r="F4" s="18"/>
      <c r="G4" s="18"/>
      <c r="H4" s="18"/>
      <c r="I4" s="18"/>
      <c r="J4" s="18"/>
      <c r="K4" s="18"/>
      <c r="L4" s="17"/>
    </row>
    <row r="5" spans="2:14" ht="12">
      <c r="B5" s="104"/>
      <c r="C5" s="20"/>
      <c r="D5" s="21"/>
      <c r="E5" s="113"/>
      <c r="F5" s="25" t="s">
        <v>137</v>
      </c>
      <c r="G5" s="26"/>
      <c r="H5" s="27"/>
      <c r="I5" s="113" t="s">
        <v>0</v>
      </c>
      <c r="J5" s="177"/>
      <c r="K5" s="23" t="s">
        <v>138</v>
      </c>
      <c r="L5" s="113"/>
      <c r="M5" s="113" t="s">
        <v>80</v>
      </c>
      <c r="N5" s="21"/>
    </row>
    <row r="6" spans="2:14" ht="12">
      <c r="B6" s="89"/>
      <c r="C6" s="16" t="s">
        <v>139</v>
      </c>
      <c r="D6" s="30" t="s">
        <v>0</v>
      </c>
      <c r="E6" s="116" t="s">
        <v>89</v>
      </c>
      <c r="F6" s="32" t="s">
        <v>140</v>
      </c>
      <c r="G6" s="32" t="s">
        <v>141</v>
      </c>
      <c r="H6" s="178" t="s">
        <v>142</v>
      </c>
      <c r="I6" s="116" t="s">
        <v>143</v>
      </c>
      <c r="J6" s="179"/>
      <c r="K6" s="32" t="s">
        <v>144</v>
      </c>
      <c r="L6" s="116" t="s">
        <v>145</v>
      </c>
      <c r="M6" s="116" t="s">
        <v>146</v>
      </c>
      <c r="N6" s="180"/>
    </row>
    <row r="7" spans="2:14" ht="12">
      <c r="B7" s="89"/>
      <c r="D7" s="30"/>
      <c r="E7" s="116" t="s">
        <v>97</v>
      </c>
      <c r="F7" s="32" t="s">
        <v>147</v>
      </c>
      <c r="G7" s="32" t="s">
        <v>148</v>
      </c>
      <c r="H7" s="178" t="s">
        <v>149</v>
      </c>
      <c r="I7" s="116"/>
      <c r="J7" s="179"/>
      <c r="K7" s="32" t="s">
        <v>150</v>
      </c>
      <c r="L7" s="116" t="s">
        <v>151</v>
      </c>
      <c r="M7" s="116" t="s">
        <v>152</v>
      </c>
      <c r="N7" s="180"/>
    </row>
    <row r="8" spans="2:14" ht="4.5" customHeight="1">
      <c r="B8" s="89"/>
      <c r="D8" s="30"/>
      <c r="E8" s="116"/>
      <c r="F8" s="32"/>
      <c r="G8" s="32"/>
      <c r="I8" s="116"/>
      <c r="J8" s="179"/>
      <c r="K8" s="32"/>
      <c r="L8" s="116"/>
      <c r="M8" s="116"/>
      <c r="N8" s="180"/>
    </row>
    <row r="9" spans="2:14" ht="12">
      <c r="B9" s="89" t="s">
        <v>58</v>
      </c>
      <c r="D9" s="30"/>
      <c r="E9" s="118" t="s">
        <v>98</v>
      </c>
      <c r="F9" s="32" t="s">
        <v>99</v>
      </c>
      <c r="G9" s="32" t="s">
        <v>99</v>
      </c>
      <c r="H9" s="32" t="s">
        <v>99</v>
      </c>
      <c r="I9" s="118" t="s">
        <v>98</v>
      </c>
      <c r="J9" s="181"/>
      <c r="K9" s="32" t="s">
        <v>99</v>
      </c>
      <c r="L9" s="179" t="s">
        <v>99</v>
      </c>
      <c r="M9" s="182" t="s">
        <v>100</v>
      </c>
      <c r="N9" s="183"/>
    </row>
    <row r="10" spans="2:14" ht="12">
      <c r="B10" s="105"/>
      <c r="C10" s="17"/>
      <c r="D10" s="36"/>
      <c r="E10" s="25" t="s">
        <v>101</v>
      </c>
      <c r="F10" s="38" t="s">
        <v>20</v>
      </c>
      <c r="G10" s="38" t="s">
        <v>21</v>
      </c>
      <c r="H10" s="38" t="s">
        <v>55</v>
      </c>
      <c r="I10" s="25" t="s">
        <v>23</v>
      </c>
      <c r="J10" s="26"/>
      <c r="K10" s="38" t="s">
        <v>24</v>
      </c>
      <c r="L10" s="25" t="s">
        <v>102</v>
      </c>
      <c r="M10" s="25" t="s">
        <v>103</v>
      </c>
      <c r="N10" s="184"/>
    </row>
    <row r="11" spans="2:14" ht="12">
      <c r="B11" s="89" t="s">
        <v>104</v>
      </c>
      <c r="C11" s="30"/>
      <c r="D11" s="33"/>
      <c r="E11" s="22"/>
      <c r="F11" s="32"/>
      <c r="G11" s="32"/>
      <c r="H11" s="32"/>
      <c r="I11" s="31"/>
      <c r="J11" s="185"/>
      <c r="K11" s="32"/>
      <c r="L11" s="22"/>
      <c r="M11" s="22"/>
      <c r="N11" s="186"/>
    </row>
    <row r="12" spans="2:14" ht="12">
      <c r="B12" s="89"/>
      <c r="C12" s="17" t="s">
        <v>105</v>
      </c>
      <c r="D12" s="92">
        <v>1</v>
      </c>
      <c r="E12" s="122">
        <v>1179111</v>
      </c>
      <c r="F12" s="122">
        <v>49</v>
      </c>
      <c r="G12" s="122">
        <v>85239</v>
      </c>
      <c r="H12" s="122">
        <v>0</v>
      </c>
      <c r="I12" s="122"/>
      <c r="J12" s="123">
        <v>-5992</v>
      </c>
      <c r="K12" s="122">
        <v>25135</v>
      </c>
      <c r="L12" s="122">
        <f>E12-F12-G12-H12+J12-K12-M12</f>
        <v>-5878</v>
      </c>
      <c r="M12" s="122">
        <v>1068574</v>
      </c>
      <c r="N12" s="188"/>
    </row>
    <row r="13" spans="2:14" ht="12">
      <c r="B13" s="89"/>
      <c r="C13" s="17" t="s">
        <v>106</v>
      </c>
      <c r="D13" s="38">
        <v>2</v>
      </c>
      <c r="E13" s="122">
        <v>1724541</v>
      </c>
      <c r="F13" s="122">
        <v>87626</v>
      </c>
      <c r="G13" s="122">
        <v>211213</v>
      </c>
      <c r="H13" s="122">
        <v>0</v>
      </c>
      <c r="I13" s="122"/>
      <c r="J13" s="123">
        <v>7676</v>
      </c>
      <c r="K13" s="122">
        <v>-178816</v>
      </c>
      <c r="L13" s="122">
        <f aca="true" t="shared" si="0" ref="L13:L19">E13-F13-G13-H13+J13-K13-M13</f>
        <v>33507</v>
      </c>
      <c r="M13" s="122">
        <v>1578687</v>
      </c>
      <c r="N13" s="188" t="s">
        <v>123</v>
      </c>
    </row>
    <row r="14" spans="2:14" ht="12">
      <c r="B14" s="89"/>
      <c r="C14" s="17" t="s">
        <v>107</v>
      </c>
      <c r="D14" s="38">
        <v>3</v>
      </c>
      <c r="E14" s="122">
        <v>413625</v>
      </c>
      <c r="F14" s="122">
        <v>217</v>
      </c>
      <c r="G14" s="122">
        <v>191599</v>
      </c>
      <c r="H14" s="122">
        <v>0</v>
      </c>
      <c r="I14" s="122"/>
      <c r="J14" s="123">
        <v>-6990</v>
      </c>
      <c r="K14" s="122">
        <v>-22696</v>
      </c>
      <c r="L14" s="122">
        <f t="shared" si="0"/>
        <v>23145</v>
      </c>
      <c r="M14" s="122">
        <v>214370</v>
      </c>
      <c r="N14" s="188"/>
    </row>
    <row r="15" spans="2:14" ht="12">
      <c r="B15" s="89"/>
      <c r="C15" s="17" t="s">
        <v>108</v>
      </c>
      <c r="D15" s="38">
        <v>4</v>
      </c>
      <c r="E15" s="122">
        <v>3743351</v>
      </c>
      <c r="F15" s="122">
        <v>97620</v>
      </c>
      <c r="G15" s="122">
        <v>771358</v>
      </c>
      <c r="H15" s="122">
        <v>0</v>
      </c>
      <c r="I15" s="122"/>
      <c r="J15" s="123">
        <v>-49011</v>
      </c>
      <c r="K15" s="122">
        <v>-163287</v>
      </c>
      <c r="L15" s="122">
        <f t="shared" si="0"/>
        <v>89812</v>
      </c>
      <c r="M15" s="122">
        <v>2898837</v>
      </c>
      <c r="N15" s="188"/>
    </row>
    <row r="16" spans="2:14" ht="12">
      <c r="B16" s="89"/>
      <c r="C16" s="17" t="s">
        <v>109</v>
      </c>
      <c r="D16" s="38">
        <v>5</v>
      </c>
      <c r="E16" s="122">
        <v>872309</v>
      </c>
      <c r="F16" s="122">
        <v>29448</v>
      </c>
      <c r="G16" s="122">
        <v>44550</v>
      </c>
      <c r="H16" s="122">
        <v>62309</v>
      </c>
      <c r="I16" s="122"/>
      <c r="J16" s="123">
        <v>69329</v>
      </c>
      <c r="K16" s="122">
        <v>96141</v>
      </c>
      <c r="L16" s="122">
        <f t="shared" si="0"/>
        <v>-52127</v>
      </c>
      <c r="M16" s="122">
        <v>761317</v>
      </c>
      <c r="N16" s="188"/>
    </row>
    <row r="17" spans="2:14" ht="12">
      <c r="B17" s="89"/>
      <c r="C17" s="17" t="s">
        <v>110</v>
      </c>
      <c r="D17" s="38">
        <v>6</v>
      </c>
      <c r="E17" s="122">
        <v>82903</v>
      </c>
      <c r="F17" s="122">
        <v>100</v>
      </c>
      <c r="G17" s="122">
        <v>621</v>
      </c>
      <c r="H17" s="122">
        <v>0</v>
      </c>
      <c r="I17" s="122"/>
      <c r="J17" s="123">
        <v>-35854</v>
      </c>
      <c r="K17" s="122">
        <v>-25000</v>
      </c>
      <c r="L17" s="122">
        <f t="shared" si="0"/>
        <v>25844</v>
      </c>
      <c r="M17" s="122">
        <v>45484</v>
      </c>
      <c r="N17" s="188"/>
    </row>
    <row r="18" spans="2:14" ht="12">
      <c r="B18" s="89"/>
      <c r="C18" s="17" t="s">
        <v>111</v>
      </c>
      <c r="D18" s="38">
        <v>7</v>
      </c>
      <c r="E18" s="122">
        <v>299300</v>
      </c>
      <c r="F18" s="122">
        <v>25058</v>
      </c>
      <c r="G18" s="122">
        <v>189779</v>
      </c>
      <c r="H18" s="122">
        <v>67960</v>
      </c>
      <c r="I18" s="122"/>
      <c r="J18" s="123">
        <v>58483</v>
      </c>
      <c r="K18" s="122">
        <v>33551</v>
      </c>
      <c r="L18" s="122">
        <f t="shared" si="0"/>
        <v>-25765</v>
      </c>
      <c r="M18" s="122">
        <v>67200</v>
      </c>
      <c r="N18" s="188" t="s">
        <v>123</v>
      </c>
    </row>
    <row r="19" spans="2:14" ht="12">
      <c r="B19" s="105"/>
      <c r="C19" s="17" t="s">
        <v>112</v>
      </c>
      <c r="D19" s="38">
        <v>8</v>
      </c>
      <c r="E19" s="122">
        <v>220872</v>
      </c>
      <c r="F19" s="122">
        <v>1629</v>
      </c>
      <c r="G19" s="122">
        <v>70143</v>
      </c>
      <c r="H19" s="122">
        <v>0</v>
      </c>
      <c r="I19" s="122"/>
      <c r="J19" s="123">
        <v>-13522</v>
      </c>
      <c r="K19" s="122">
        <v>36889</v>
      </c>
      <c r="L19" s="122">
        <f t="shared" si="0"/>
        <v>17844</v>
      </c>
      <c r="M19" s="122">
        <v>80845</v>
      </c>
      <c r="N19" s="188"/>
    </row>
    <row r="20" spans="2:14" ht="3.75" customHeight="1">
      <c r="B20" s="105"/>
      <c r="C20" s="17"/>
      <c r="D20" s="38"/>
      <c r="E20" s="122"/>
      <c r="F20" s="93"/>
      <c r="G20" s="93"/>
      <c r="H20" s="93"/>
      <c r="I20" s="122"/>
      <c r="J20" s="187"/>
      <c r="K20" s="93"/>
      <c r="L20" s="122"/>
      <c r="M20" s="122"/>
      <c r="N20" s="188"/>
    </row>
    <row r="21" spans="2:14" ht="12">
      <c r="B21" s="89" t="s">
        <v>113</v>
      </c>
      <c r="D21" s="23"/>
      <c r="E21" s="124" t="s">
        <v>0</v>
      </c>
      <c r="F21" s="91"/>
      <c r="G21" s="91"/>
      <c r="H21" s="91"/>
      <c r="I21" s="124"/>
      <c r="J21" s="11"/>
      <c r="K21" s="91"/>
      <c r="L21" s="124"/>
      <c r="M21" s="124"/>
      <c r="N21" s="189"/>
    </row>
    <row r="22" spans="2:14" ht="12">
      <c r="B22" s="89"/>
      <c r="C22" s="17" t="s">
        <v>114</v>
      </c>
      <c r="D22" s="92">
        <v>9</v>
      </c>
      <c r="E22" s="122">
        <v>336468</v>
      </c>
      <c r="F22" s="122">
        <v>2041</v>
      </c>
      <c r="G22" s="122">
        <v>28697</v>
      </c>
      <c r="H22" s="122">
        <v>0</v>
      </c>
      <c r="I22" s="122"/>
      <c r="J22" s="123">
        <v>1</v>
      </c>
      <c r="K22" s="122">
        <v>-3100</v>
      </c>
      <c r="L22" s="122">
        <f aca="true" t="shared" si="1" ref="L22:L34">E22-F22-G22-H22+J22-K22-M22</f>
        <v>-11209</v>
      </c>
      <c r="M22" s="122">
        <v>320040</v>
      </c>
      <c r="N22" s="188"/>
    </row>
    <row r="23" spans="2:14" ht="12">
      <c r="B23" s="89"/>
      <c r="C23" s="17" t="s">
        <v>115</v>
      </c>
      <c r="D23" s="38">
        <v>10</v>
      </c>
      <c r="E23" s="122">
        <v>28589</v>
      </c>
      <c r="F23" s="122">
        <v>0</v>
      </c>
      <c r="G23" s="122">
        <v>0</v>
      </c>
      <c r="H23" s="122">
        <v>0</v>
      </c>
      <c r="I23" s="122"/>
      <c r="J23" s="123">
        <v>373</v>
      </c>
      <c r="K23" s="122">
        <v>242</v>
      </c>
      <c r="L23" s="122">
        <f t="shared" si="1"/>
        <v>2203</v>
      </c>
      <c r="M23" s="122">
        <v>26517</v>
      </c>
      <c r="N23" s="188"/>
    </row>
    <row r="24" spans="2:14" ht="12">
      <c r="B24" s="89"/>
      <c r="C24" s="17" t="s">
        <v>116</v>
      </c>
      <c r="D24" s="38">
        <v>11</v>
      </c>
      <c r="E24" s="122">
        <v>41366</v>
      </c>
      <c r="F24" s="122">
        <v>10134</v>
      </c>
      <c r="G24" s="122">
        <v>23279</v>
      </c>
      <c r="H24" s="122">
        <v>0</v>
      </c>
      <c r="I24" s="122"/>
      <c r="J24" s="123">
        <v>0</v>
      </c>
      <c r="K24" s="122">
        <v>-3844</v>
      </c>
      <c r="L24" s="122">
        <f t="shared" si="1"/>
        <v>43</v>
      </c>
      <c r="M24" s="122">
        <v>11754</v>
      </c>
      <c r="N24" s="188"/>
    </row>
    <row r="25" spans="2:14" ht="12">
      <c r="B25" s="89"/>
      <c r="C25" s="17" t="s">
        <v>117</v>
      </c>
      <c r="D25" s="38">
        <v>12</v>
      </c>
      <c r="E25" s="122">
        <v>17570</v>
      </c>
      <c r="F25" s="122">
        <v>1074</v>
      </c>
      <c r="G25" s="122">
        <v>2852</v>
      </c>
      <c r="H25" s="122">
        <v>0</v>
      </c>
      <c r="I25" s="122"/>
      <c r="J25" s="123">
        <v>0</v>
      </c>
      <c r="K25" s="122">
        <v>1974</v>
      </c>
      <c r="L25" s="122">
        <f t="shared" si="1"/>
        <v>-578</v>
      </c>
      <c r="M25" s="122">
        <v>12248</v>
      </c>
      <c r="N25" s="188"/>
    </row>
    <row r="26" spans="2:14" ht="12">
      <c r="B26" s="89"/>
      <c r="C26" s="17" t="s">
        <v>118</v>
      </c>
      <c r="D26" s="38">
        <v>13</v>
      </c>
      <c r="E26" s="122">
        <v>475</v>
      </c>
      <c r="F26" s="122">
        <v>0</v>
      </c>
      <c r="G26" s="122">
        <v>170</v>
      </c>
      <c r="H26" s="122">
        <v>0</v>
      </c>
      <c r="I26" s="122"/>
      <c r="J26" s="123">
        <v>0</v>
      </c>
      <c r="K26" s="122">
        <v>-131</v>
      </c>
      <c r="L26" s="122">
        <f t="shared" si="1"/>
        <v>28</v>
      </c>
      <c r="M26" s="122">
        <v>408</v>
      </c>
      <c r="N26" s="188"/>
    </row>
    <row r="27" spans="2:14" ht="12">
      <c r="B27" s="89"/>
      <c r="C27" s="17" t="s">
        <v>119</v>
      </c>
      <c r="D27" s="38">
        <v>14</v>
      </c>
      <c r="E27" s="122">
        <v>0</v>
      </c>
      <c r="F27" s="122">
        <v>0</v>
      </c>
      <c r="G27" s="122">
        <v>0</v>
      </c>
      <c r="H27" s="122">
        <v>0</v>
      </c>
      <c r="I27" s="122"/>
      <c r="J27" s="123">
        <v>0</v>
      </c>
      <c r="K27" s="122">
        <v>0</v>
      </c>
      <c r="L27" s="122">
        <f t="shared" si="1"/>
        <v>0</v>
      </c>
      <c r="M27" s="122">
        <v>0</v>
      </c>
      <c r="N27" s="188"/>
    </row>
    <row r="28" spans="2:14" ht="12">
      <c r="B28" s="89"/>
      <c r="C28" s="17" t="s">
        <v>120</v>
      </c>
      <c r="D28" s="38">
        <v>15</v>
      </c>
      <c r="E28" s="122">
        <v>952261</v>
      </c>
      <c r="F28" s="122">
        <v>68520</v>
      </c>
      <c r="G28" s="122">
        <v>93102</v>
      </c>
      <c r="H28" s="122">
        <v>0</v>
      </c>
      <c r="I28" s="122"/>
      <c r="J28" s="123">
        <v>-8293</v>
      </c>
      <c r="K28" s="122">
        <v>-44133</v>
      </c>
      <c r="L28" s="122">
        <f t="shared" si="1"/>
        <v>29708</v>
      </c>
      <c r="M28" s="122">
        <v>796771</v>
      </c>
      <c r="N28" s="188"/>
    </row>
    <row r="29" spans="2:14" ht="12">
      <c r="B29" s="89"/>
      <c r="C29" s="17" t="s">
        <v>121</v>
      </c>
      <c r="D29" s="38">
        <v>16</v>
      </c>
      <c r="E29" s="122">
        <v>3892</v>
      </c>
      <c r="F29" s="122">
        <v>5255</v>
      </c>
      <c r="G29" s="122">
        <v>0</v>
      </c>
      <c r="H29" s="122">
        <v>0</v>
      </c>
      <c r="I29" s="122"/>
      <c r="J29" s="123">
        <v>0</v>
      </c>
      <c r="K29" s="122">
        <v>-3999</v>
      </c>
      <c r="L29" s="122">
        <f t="shared" si="1"/>
        <v>-48</v>
      </c>
      <c r="M29" s="122">
        <v>2684</v>
      </c>
      <c r="N29" s="188"/>
    </row>
    <row r="30" spans="2:14" ht="12">
      <c r="B30" s="89"/>
      <c r="C30" s="17" t="s">
        <v>122</v>
      </c>
      <c r="D30" s="38">
        <v>17</v>
      </c>
      <c r="E30" s="122">
        <v>176854</v>
      </c>
      <c r="F30" s="122">
        <v>36811</v>
      </c>
      <c r="G30" s="122">
        <v>76212</v>
      </c>
      <c r="H30" s="122">
        <v>0</v>
      </c>
      <c r="I30" s="122"/>
      <c r="J30" s="123">
        <v>-2050</v>
      </c>
      <c r="K30" s="122">
        <v>-3758</v>
      </c>
      <c r="L30" s="122">
        <f t="shared" si="1"/>
        <v>-4219</v>
      </c>
      <c r="M30" s="122">
        <v>69758</v>
      </c>
      <c r="N30" s="188"/>
    </row>
    <row r="31" spans="2:14" ht="12">
      <c r="B31" s="89"/>
      <c r="C31" s="17" t="s">
        <v>124</v>
      </c>
      <c r="D31" s="38">
        <v>18</v>
      </c>
      <c r="E31" s="122">
        <v>323408</v>
      </c>
      <c r="F31" s="122">
        <v>18348</v>
      </c>
      <c r="G31" s="122">
        <v>131557</v>
      </c>
      <c r="H31" s="122">
        <v>0</v>
      </c>
      <c r="I31" s="122"/>
      <c r="J31" s="123">
        <v>-1524</v>
      </c>
      <c r="K31" s="122">
        <v>-32845</v>
      </c>
      <c r="L31" s="122">
        <f t="shared" si="1"/>
        <v>11988</v>
      </c>
      <c r="M31" s="122">
        <v>192836</v>
      </c>
      <c r="N31" s="188"/>
    </row>
    <row r="32" spans="2:14" ht="12">
      <c r="B32" s="89"/>
      <c r="C32" s="17" t="s">
        <v>125</v>
      </c>
      <c r="D32" s="38">
        <v>19</v>
      </c>
      <c r="E32" s="122">
        <v>131449</v>
      </c>
      <c r="F32" s="122">
        <v>134</v>
      </c>
      <c r="G32" s="122">
        <v>67735</v>
      </c>
      <c r="H32" s="122">
        <v>0</v>
      </c>
      <c r="I32" s="122"/>
      <c r="J32" s="123">
        <v>0</v>
      </c>
      <c r="K32" s="122">
        <v>1964</v>
      </c>
      <c r="L32" s="122">
        <f t="shared" si="1"/>
        <v>1751</v>
      </c>
      <c r="M32" s="122">
        <v>59865</v>
      </c>
      <c r="N32" s="188"/>
    </row>
    <row r="33" spans="2:14" ht="12">
      <c r="B33" s="89"/>
      <c r="C33" s="17" t="s">
        <v>126</v>
      </c>
      <c r="D33" s="38">
        <v>20</v>
      </c>
      <c r="E33" s="122">
        <v>15989</v>
      </c>
      <c r="F33" s="122">
        <v>3892</v>
      </c>
      <c r="G33" s="122">
        <v>10260</v>
      </c>
      <c r="H33" s="122">
        <v>0</v>
      </c>
      <c r="I33" s="122"/>
      <c r="J33" s="123">
        <v>575</v>
      </c>
      <c r="K33" s="122">
        <v>-5027</v>
      </c>
      <c r="L33" s="122">
        <f t="shared" si="1"/>
        <v>4750</v>
      </c>
      <c r="M33" s="122">
        <v>2689</v>
      </c>
      <c r="N33" s="188"/>
    </row>
    <row r="34" spans="2:14" ht="12">
      <c r="B34" s="89"/>
      <c r="C34" s="17" t="s">
        <v>127</v>
      </c>
      <c r="D34" s="38">
        <v>21</v>
      </c>
      <c r="E34" s="122">
        <v>125140</v>
      </c>
      <c r="F34" s="122">
        <v>0</v>
      </c>
      <c r="G34" s="122">
        <v>8849</v>
      </c>
      <c r="H34" s="122">
        <v>0</v>
      </c>
      <c r="I34" s="122"/>
      <c r="J34" s="123">
        <v>-13201</v>
      </c>
      <c r="K34" s="122">
        <v>1912</v>
      </c>
      <c r="L34" s="122">
        <f t="shared" si="1"/>
        <v>-25506</v>
      </c>
      <c r="M34" s="122">
        <v>126684</v>
      </c>
      <c r="N34" s="188"/>
    </row>
    <row r="35" spans="2:14" ht="12">
      <c r="B35" s="82" t="s">
        <v>128</v>
      </c>
      <c r="C35" s="132"/>
      <c r="D35" s="133">
        <v>22</v>
      </c>
      <c r="E35" s="127">
        <f>SUM(E12:E34)</f>
        <v>10689473</v>
      </c>
      <c r="F35" s="127">
        <f>SUM(F12:F34)</f>
        <v>387956</v>
      </c>
      <c r="G35" s="127">
        <f>SUM(G12:G34)</f>
        <v>2007215</v>
      </c>
      <c r="H35" s="127">
        <f>SUM(H12:H34)</f>
        <v>130269</v>
      </c>
      <c r="I35" s="127"/>
      <c r="J35" s="128">
        <f>SUM(J12:J34)</f>
        <v>0</v>
      </c>
      <c r="K35" s="129">
        <f>SUM(K12:K34)</f>
        <v>-288828</v>
      </c>
      <c r="L35" s="129">
        <f>SUM(L12:L34)</f>
        <v>115293</v>
      </c>
      <c r="M35" s="127">
        <f>SUM(M12:M34)</f>
        <v>8337568</v>
      </c>
      <c r="N35" s="111"/>
    </row>
    <row r="36" spans="9:14" ht="12">
      <c r="I36" s="23"/>
      <c r="J36" s="29" t="s">
        <v>153</v>
      </c>
      <c r="M36" s="190"/>
      <c r="N36" s="21"/>
    </row>
    <row r="37" spans="9:14" ht="12">
      <c r="I37" s="191" t="s">
        <v>49</v>
      </c>
      <c r="J37" s="29"/>
      <c r="K37" s="17" t="s">
        <v>154</v>
      </c>
      <c r="L37" s="17"/>
      <c r="M37" s="122">
        <v>622570</v>
      </c>
      <c r="N37" s="36"/>
    </row>
    <row r="38" spans="3:14" ht="12">
      <c r="C38" s="67" t="s">
        <v>155</v>
      </c>
      <c r="I38" s="191" t="s">
        <v>49</v>
      </c>
      <c r="J38" s="29"/>
      <c r="K38" s="9" t="s">
        <v>156</v>
      </c>
      <c r="M38" s="122">
        <v>41658</v>
      </c>
      <c r="N38" s="36"/>
    </row>
    <row r="39" spans="3:14" ht="12">
      <c r="C39" s="67" t="s">
        <v>349</v>
      </c>
      <c r="I39" s="85" t="s">
        <v>35</v>
      </c>
      <c r="J39" s="82" t="s">
        <v>158</v>
      </c>
      <c r="K39" s="192"/>
      <c r="L39" s="83"/>
      <c r="M39" s="127">
        <f>M35-M37-M38</f>
        <v>7673340</v>
      </c>
      <c r="N39" s="111"/>
    </row>
    <row r="40" ht="12"/>
    <row r="41" ht="12"/>
    <row r="42" ht="12"/>
  </sheetData>
  <sheetProtection/>
  <hyperlinks>
    <hyperlink ref="M1" location="Inhalt!F24" display="Inhalt!F24"/>
  </hyperlinks>
  <printOptions horizontalCentered="1"/>
  <pageMargins left="0" right="0" top="1.17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N34"/>
  <sheetViews>
    <sheetView showRowColHeaders="0" zoomScale="87" zoomScaleNormal="87" zoomScalePageLayoutView="0" workbookViewId="0" topLeftCell="A1">
      <selection activeCell="J1" sqref="J1"/>
    </sheetView>
  </sheetViews>
  <sheetFormatPr defaultColWidth="0" defaultRowHeight="12.75" zeroHeight="1"/>
  <cols>
    <col min="1" max="1" width="2.7109375" style="9" customWidth="1"/>
    <col min="2" max="2" width="2.28125" style="9" customWidth="1"/>
    <col min="3" max="3" width="26.7109375" style="9" customWidth="1"/>
    <col min="4" max="4" width="3.28125" style="9" customWidth="1"/>
    <col min="5" max="10" width="15.7109375" style="9" customWidth="1"/>
    <col min="11" max="11" width="9.140625" style="9" customWidth="1"/>
    <col min="12" max="16384" width="0" style="9" hidden="1" customWidth="1"/>
  </cols>
  <sheetData>
    <row r="1" spans="2:14" ht="15">
      <c r="B1" s="507" t="s">
        <v>369</v>
      </c>
      <c r="C1" s="6"/>
      <c r="D1" s="6"/>
      <c r="E1" s="6"/>
      <c r="F1" s="6"/>
      <c r="G1" s="6"/>
      <c r="H1" s="6"/>
      <c r="I1" s="6"/>
      <c r="J1" s="477" t="str">
        <f>INDEX(rP1.Inhalte,22,1)</f>
        <v>zurück zum Inhaltsverzeichnis</v>
      </c>
      <c r="M1"/>
      <c r="N1"/>
    </row>
    <row r="2" ht="4.5" customHeight="1"/>
    <row r="3" spans="2:9" ht="12">
      <c r="B3" s="9" t="s">
        <v>159</v>
      </c>
      <c r="I3" s="9" t="s">
        <v>130</v>
      </c>
    </row>
    <row r="4" spans="3:9" ht="4.5" customHeight="1">
      <c r="C4" s="17"/>
      <c r="D4" s="17"/>
      <c r="E4" s="18"/>
      <c r="F4" s="18"/>
      <c r="G4" s="18"/>
      <c r="H4" s="18"/>
      <c r="I4" s="17"/>
    </row>
    <row r="5" spans="2:10" ht="12">
      <c r="B5" s="104"/>
      <c r="C5" s="20"/>
      <c r="D5" s="21"/>
      <c r="E5" s="22" t="s">
        <v>0</v>
      </c>
      <c r="F5" s="23" t="s">
        <v>0</v>
      </c>
      <c r="G5" s="24" t="s">
        <v>0</v>
      </c>
      <c r="H5" s="25" t="s">
        <v>8</v>
      </c>
      <c r="I5" s="26"/>
      <c r="J5" s="27"/>
    </row>
    <row r="6" spans="2:10" ht="12">
      <c r="B6" s="89"/>
      <c r="C6" s="9" t="s">
        <v>9</v>
      </c>
      <c r="D6" s="30" t="s">
        <v>0</v>
      </c>
      <c r="E6" s="32" t="s">
        <v>160</v>
      </c>
      <c r="F6" s="32" t="s">
        <v>10</v>
      </c>
      <c r="G6" s="32" t="s">
        <v>11</v>
      </c>
      <c r="H6" s="23" t="s">
        <v>12</v>
      </c>
      <c r="I6" s="32" t="s">
        <v>12</v>
      </c>
      <c r="J6" s="32" t="s">
        <v>11</v>
      </c>
    </row>
    <row r="7" spans="2:10" ht="12">
      <c r="B7" s="89"/>
      <c r="D7" s="30"/>
      <c r="E7" s="32" t="s">
        <v>0</v>
      </c>
      <c r="F7" s="32" t="s">
        <v>13</v>
      </c>
      <c r="G7" s="32" t="s">
        <v>14</v>
      </c>
      <c r="H7" s="32" t="s">
        <v>15</v>
      </c>
      <c r="I7" s="32" t="s">
        <v>15</v>
      </c>
      <c r="J7" s="32" t="s">
        <v>131</v>
      </c>
    </row>
    <row r="8" spans="2:10" ht="12">
      <c r="B8" s="89" t="s">
        <v>58</v>
      </c>
      <c r="D8" s="30"/>
      <c r="E8" s="92" t="s">
        <v>0</v>
      </c>
      <c r="F8" s="32"/>
      <c r="G8" s="32" t="s">
        <v>132</v>
      </c>
      <c r="H8" s="92" t="s">
        <v>0</v>
      </c>
      <c r="I8" s="32" t="s">
        <v>13</v>
      </c>
      <c r="J8" s="32" t="s">
        <v>132</v>
      </c>
    </row>
    <row r="9" spans="2:10" ht="12">
      <c r="B9" s="105"/>
      <c r="C9" s="17"/>
      <c r="D9" s="36"/>
      <c r="E9" s="38" t="s">
        <v>161</v>
      </c>
      <c r="F9" s="38" t="s">
        <v>20</v>
      </c>
      <c r="G9" s="38" t="s">
        <v>21</v>
      </c>
      <c r="H9" s="38" t="s">
        <v>55</v>
      </c>
      <c r="I9" s="38" t="s">
        <v>23</v>
      </c>
      <c r="J9" s="38" t="s">
        <v>24</v>
      </c>
    </row>
    <row r="10" spans="2:10" ht="12">
      <c r="B10" s="89" t="s">
        <v>104</v>
      </c>
      <c r="C10" s="30"/>
      <c r="D10" s="33"/>
      <c r="E10" s="32"/>
      <c r="F10" s="32"/>
      <c r="G10" s="32"/>
      <c r="H10" s="32"/>
      <c r="I10" s="32"/>
      <c r="J10" s="32"/>
    </row>
    <row r="11" spans="2:10" ht="12">
      <c r="B11" s="89"/>
      <c r="C11" s="17" t="s">
        <v>105</v>
      </c>
      <c r="D11" s="92">
        <v>1</v>
      </c>
      <c r="E11" s="93">
        <v>85288</v>
      </c>
      <c r="F11" s="93">
        <v>74832</v>
      </c>
      <c r="G11" s="355">
        <f aca="true" t="shared" si="0" ref="G11:G18">IF(AND(F11&gt;0,E11&gt;0,E11&lt;=F11*6),E11/F11*100-100,"-")</f>
        <v>13.972632029078483</v>
      </c>
      <c r="H11" s="93">
        <v>270473</v>
      </c>
      <c r="I11" s="93">
        <v>307028</v>
      </c>
      <c r="J11" s="355">
        <f aca="true" t="shared" si="1" ref="J11:J18">IF(AND(I11&gt;0,H11&gt;0,H11&lt;=I11*6),H11/I11*100-100,"-")</f>
        <v>-11.906080227210552</v>
      </c>
    </row>
    <row r="12" spans="2:10" ht="12">
      <c r="B12" s="89"/>
      <c r="C12" s="17" t="s">
        <v>106</v>
      </c>
      <c r="D12" s="38">
        <v>2</v>
      </c>
      <c r="E12" s="93">
        <v>298839</v>
      </c>
      <c r="F12" s="93">
        <v>264628</v>
      </c>
      <c r="G12" s="355">
        <f t="shared" si="0"/>
        <v>12.927959248454428</v>
      </c>
      <c r="H12" s="93">
        <v>1805231</v>
      </c>
      <c r="I12" s="93">
        <v>1458663</v>
      </c>
      <c r="J12" s="355">
        <f t="shared" si="1"/>
        <v>23.759291899499743</v>
      </c>
    </row>
    <row r="13" spans="2:10" ht="12">
      <c r="B13" s="89"/>
      <c r="C13" s="17" t="s">
        <v>107</v>
      </c>
      <c r="D13" s="38">
        <v>3</v>
      </c>
      <c r="E13" s="93">
        <v>191816</v>
      </c>
      <c r="F13" s="93">
        <v>241928</v>
      </c>
      <c r="G13" s="355">
        <f t="shared" si="0"/>
        <v>-20.713600740716245</v>
      </c>
      <c r="H13" s="93">
        <v>1453455</v>
      </c>
      <c r="I13" s="93">
        <v>1438007</v>
      </c>
      <c r="J13" s="355">
        <f t="shared" si="1"/>
        <v>1.0742645898107668</v>
      </c>
    </row>
    <row r="14" spans="2:10" ht="12">
      <c r="B14" s="89"/>
      <c r="C14" s="17" t="s">
        <v>108</v>
      </c>
      <c r="D14" s="38">
        <v>4</v>
      </c>
      <c r="E14" s="93">
        <v>868978</v>
      </c>
      <c r="F14" s="93">
        <v>605946</v>
      </c>
      <c r="G14" s="355">
        <f t="shared" si="0"/>
        <v>43.4084885451839</v>
      </c>
      <c r="H14" s="93">
        <v>4753035</v>
      </c>
      <c r="I14" s="93">
        <v>3674688</v>
      </c>
      <c r="J14" s="355">
        <f t="shared" si="1"/>
        <v>29.34526686347249</v>
      </c>
    </row>
    <row r="15" spans="2:10" ht="12">
      <c r="B15" s="89"/>
      <c r="C15" s="17" t="s">
        <v>109</v>
      </c>
      <c r="D15" s="38">
        <v>5</v>
      </c>
      <c r="E15" s="93">
        <v>73998</v>
      </c>
      <c r="F15" s="93">
        <v>143856</v>
      </c>
      <c r="G15" s="355">
        <f t="shared" si="0"/>
        <v>-48.56106106106106</v>
      </c>
      <c r="H15" s="93">
        <v>607380</v>
      </c>
      <c r="I15" s="93">
        <v>761880</v>
      </c>
      <c r="J15" s="355">
        <f t="shared" si="1"/>
        <v>-20.278784060481968</v>
      </c>
    </row>
    <row r="16" spans="2:10" ht="12">
      <c r="B16" s="89"/>
      <c r="C16" s="17" t="s">
        <v>110</v>
      </c>
      <c r="D16" s="38">
        <v>6</v>
      </c>
      <c r="E16" s="93">
        <v>721</v>
      </c>
      <c r="F16" s="93">
        <v>450</v>
      </c>
      <c r="G16" s="355">
        <f t="shared" si="0"/>
        <v>60.22222222222223</v>
      </c>
      <c r="H16" s="93">
        <v>8044</v>
      </c>
      <c r="I16" s="93">
        <v>46262</v>
      </c>
      <c r="J16" s="355">
        <f t="shared" si="1"/>
        <v>-82.61207902814405</v>
      </c>
    </row>
    <row r="17" spans="2:10" ht="12">
      <c r="B17" s="89"/>
      <c r="C17" s="17" t="s">
        <v>111</v>
      </c>
      <c r="D17" s="38">
        <v>7</v>
      </c>
      <c r="E17" s="93">
        <v>214837</v>
      </c>
      <c r="F17" s="93">
        <v>142884</v>
      </c>
      <c r="G17" s="355">
        <f t="shared" si="0"/>
        <v>50.357632765040165</v>
      </c>
      <c r="H17" s="93">
        <v>851112</v>
      </c>
      <c r="I17" s="93">
        <v>1156954</v>
      </c>
      <c r="J17" s="355">
        <f t="shared" si="1"/>
        <v>-26.43510459361393</v>
      </c>
    </row>
    <row r="18" spans="2:10" ht="12">
      <c r="B18" s="105"/>
      <c r="C18" s="17" t="s">
        <v>112</v>
      </c>
      <c r="D18" s="38">
        <v>8</v>
      </c>
      <c r="E18" s="93">
        <v>71772</v>
      </c>
      <c r="F18" s="93">
        <v>105696</v>
      </c>
      <c r="G18" s="355">
        <f t="shared" si="0"/>
        <v>-32.09582198001817</v>
      </c>
      <c r="H18" s="93">
        <v>568641</v>
      </c>
      <c r="I18" s="93">
        <v>634147</v>
      </c>
      <c r="J18" s="355">
        <f t="shared" si="1"/>
        <v>-10.329781580611424</v>
      </c>
    </row>
    <row r="19" spans="2:10" ht="3.75" customHeight="1">
      <c r="B19" s="105"/>
      <c r="C19" s="17"/>
      <c r="D19" s="38"/>
      <c r="E19" s="93"/>
      <c r="F19" s="93"/>
      <c r="G19" s="46"/>
      <c r="H19" s="93"/>
      <c r="I19" s="93"/>
      <c r="J19" s="355"/>
    </row>
    <row r="20" spans="2:10" ht="12">
      <c r="B20" s="89" t="s">
        <v>113</v>
      </c>
      <c r="D20" s="23"/>
      <c r="E20" s="91"/>
      <c r="F20" s="91"/>
      <c r="G20" s="353"/>
      <c r="H20" s="91"/>
      <c r="I20" s="91"/>
      <c r="J20" s="356"/>
    </row>
    <row r="21" spans="2:10" ht="12">
      <c r="B21" s="89"/>
      <c r="C21" s="17" t="s">
        <v>114</v>
      </c>
      <c r="D21" s="92">
        <v>9</v>
      </c>
      <c r="E21" s="93">
        <v>30738</v>
      </c>
      <c r="F21" s="93">
        <v>23805</v>
      </c>
      <c r="G21" s="355">
        <f aca="true" t="shared" si="2" ref="G21:G34">IF(AND(F21&gt;0,E21&gt;0,E21&lt;=F21*6),E21/F21*100-100,"-")</f>
        <v>29.12413358538123</v>
      </c>
      <c r="H21" s="93">
        <v>137957</v>
      </c>
      <c r="I21" s="93">
        <v>141207</v>
      </c>
      <c r="J21" s="355">
        <f aca="true" t="shared" si="3" ref="J21:J34">IF(AND(I21&gt;0,H21&gt;0,H21&lt;=I21*6),H21/I21*100-100,"-")</f>
        <v>-2.3015856154439973</v>
      </c>
    </row>
    <row r="22" spans="2:10" ht="12">
      <c r="B22" s="89"/>
      <c r="C22" s="17" t="s">
        <v>115</v>
      </c>
      <c r="D22" s="38">
        <v>10</v>
      </c>
      <c r="E22" s="93">
        <v>0</v>
      </c>
      <c r="F22" s="93">
        <v>0</v>
      </c>
      <c r="G22" s="355" t="str">
        <f t="shared" si="2"/>
        <v>-</v>
      </c>
      <c r="H22" s="93">
        <v>0</v>
      </c>
      <c r="I22" s="93">
        <v>0</v>
      </c>
      <c r="J22" s="355" t="str">
        <f t="shared" si="3"/>
        <v>-</v>
      </c>
    </row>
    <row r="23" spans="2:10" ht="12">
      <c r="B23" s="89"/>
      <c r="C23" s="17" t="s">
        <v>116</v>
      </c>
      <c r="D23" s="38">
        <v>11</v>
      </c>
      <c r="E23" s="93">
        <v>33413</v>
      </c>
      <c r="F23" s="93">
        <v>29439</v>
      </c>
      <c r="G23" s="355">
        <f t="shared" si="2"/>
        <v>13.499099833554126</v>
      </c>
      <c r="H23" s="93">
        <v>142892</v>
      </c>
      <c r="I23" s="93">
        <v>138182</v>
      </c>
      <c r="J23" s="355">
        <f t="shared" si="3"/>
        <v>3.4085481466471776</v>
      </c>
    </row>
    <row r="24" spans="2:10" ht="12">
      <c r="B24" s="89"/>
      <c r="C24" s="17" t="s">
        <v>117</v>
      </c>
      <c r="D24" s="38">
        <v>12</v>
      </c>
      <c r="E24" s="93">
        <v>3926</v>
      </c>
      <c r="F24" s="93">
        <v>3765</v>
      </c>
      <c r="G24" s="355">
        <f t="shared" si="2"/>
        <v>4.276228419654714</v>
      </c>
      <c r="H24" s="93">
        <v>24195</v>
      </c>
      <c r="I24" s="93">
        <v>20073</v>
      </c>
      <c r="J24" s="355">
        <f t="shared" si="3"/>
        <v>20.535047078164695</v>
      </c>
    </row>
    <row r="25" spans="2:10" ht="12">
      <c r="B25" s="89"/>
      <c r="C25" s="17" t="s">
        <v>118</v>
      </c>
      <c r="D25" s="38">
        <v>13</v>
      </c>
      <c r="E25" s="93">
        <v>170</v>
      </c>
      <c r="F25" s="93">
        <v>287</v>
      </c>
      <c r="G25" s="355">
        <f t="shared" si="2"/>
        <v>-40.76655052264808</v>
      </c>
      <c r="H25" s="93">
        <v>907</v>
      </c>
      <c r="I25" s="93">
        <v>1159</v>
      </c>
      <c r="J25" s="355">
        <f t="shared" si="3"/>
        <v>-21.742881794650557</v>
      </c>
    </row>
    <row r="26" spans="2:10" ht="12">
      <c r="B26" s="89"/>
      <c r="C26" s="17" t="s">
        <v>119</v>
      </c>
      <c r="D26" s="38">
        <v>14</v>
      </c>
      <c r="E26" s="93">
        <v>0</v>
      </c>
      <c r="F26" s="93">
        <v>0</v>
      </c>
      <c r="G26" s="355" t="str">
        <f t="shared" si="2"/>
        <v>-</v>
      </c>
      <c r="H26" s="93">
        <v>0</v>
      </c>
      <c r="I26" s="93">
        <v>0</v>
      </c>
      <c r="J26" s="355" t="str">
        <f t="shared" si="3"/>
        <v>-</v>
      </c>
    </row>
    <row r="27" spans="2:10" ht="12">
      <c r="B27" s="89"/>
      <c r="C27" s="17" t="s">
        <v>120</v>
      </c>
      <c r="D27" s="38">
        <v>15</v>
      </c>
      <c r="E27" s="93">
        <v>161622</v>
      </c>
      <c r="F27" s="93">
        <v>77924</v>
      </c>
      <c r="G27" s="355">
        <f t="shared" si="2"/>
        <v>107.40978389199731</v>
      </c>
      <c r="H27" s="93">
        <v>856150</v>
      </c>
      <c r="I27" s="93">
        <v>354319</v>
      </c>
      <c r="J27" s="355">
        <f t="shared" si="3"/>
        <v>141.63254016860512</v>
      </c>
    </row>
    <row r="28" spans="2:10" ht="12">
      <c r="B28" s="89"/>
      <c r="C28" s="17" t="s">
        <v>121</v>
      </c>
      <c r="D28" s="38">
        <v>16</v>
      </c>
      <c r="E28" s="93">
        <v>5255</v>
      </c>
      <c r="F28" s="93">
        <v>3</v>
      </c>
      <c r="G28" s="355" t="str">
        <f t="shared" si="2"/>
        <v>-</v>
      </c>
      <c r="H28" s="93">
        <v>5270</v>
      </c>
      <c r="I28" s="93">
        <v>33</v>
      </c>
      <c r="J28" s="355" t="str">
        <f t="shared" si="3"/>
        <v>-</v>
      </c>
    </row>
    <row r="29" spans="2:10" ht="12">
      <c r="B29" s="89"/>
      <c r="C29" s="17" t="s">
        <v>122</v>
      </c>
      <c r="D29" s="38">
        <v>17</v>
      </c>
      <c r="E29" s="93">
        <v>113023</v>
      </c>
      <c r="F29" s="93">
        <v>138683</v>
      </c>
      <c r="G29" s="355">
        <f t="shared" si="2"/>
        <v>-18.50262829618626</v>
      </c>
      <c r="H29" s="93">
        <v>733046</v>
      </c>
      <c r="I29" s="93">
        <v>892794</v>
      </c>
      <c r="J29" s="355">
        <f t="shared" si="3"/>
        <v>-17.893041395887522</v>
      </c>
    </row>
    <row r="30" spans="2:10" ht="12">
      <c r="B30" s="89"/>
      <c r="C30" s="17" t="s">
        <v>124</v>
      </c>
      <c r="D30" s="38">
        <v>18</v>
      </c>
      <c r="E30" s="93">
        <v>149905</v>
      </c>
      <c r="F30" s="93">
        <v>228542</v>
      </c>
      <c r="G30" s="355">
        <f t="shared" si="2"/>
        <v>-34.40811754513393</v>
      </c>
      <c r="H30" s="93">
        <v>708444</v>
      </c>
      <c r="I30" s="93">
        <v>828086</v>
      </c>
      <c r="J30" s="355">
        <f t="shared" si="3"/>
        <v>-14.448016268841641</v>
      </c>
    </row>
    <row r="31" spans="2:10" ht="12">
      <c r="B31" s="89"/>
      <c r="C31" s="17" t="s">
        <v>125</v>
      </c>
      <c r="D31" s="38">
        <v>19</v>
      </c>
      <c r="E31" s="93">
        <v>67869</v>
      </c>
      <c r="F31" s="93">
        <v>76756</v>
      </c>
      <c r="G31" s="355">
        <f t="shared" si="2"/>
        <v>-11.578247954557298</v>
      </c>
      <c r="H31" s="93">
        <v>441048</v>
      </c>
      <c r="I31" s="93">
        <v>312483</v>
      </c>
      <c r="J31" s="355">
        <f t="shared" si="3"/>
        <v>41.14303818127706</v>
      </c>
    </row>
    <row r="32" spans="2:10" ht="12">
      <c r="B32" s="89"/>
      <c r="C32" s="17" t="s">
        <v>126</v>
      </c>
      <c r="D32" s="38">
        <v>20</v>
      </c>
      <c r="E32" s="93">
        <v>14152</v>
      </c>
      <c r="F32" s="93">
        <v>18420</v>
      </c>
      <c r="G32" s="355">
        <f t="shared" si="2"/>
        <v>-23.17046688382193</v>
      </c>
      <c r="H32" s="93">
        <v>101519</v>
      </c>
      <c r="I32" s="93">
        <v>121029</v>
      </c>
      <c r="J32" s="355">
        <f t="shared" si="3"/>
        <v>-16.120103446281476</v>
      </c>
    </row>
    <row r="33" spans="2:10" ht="12">
      <c r="B33" s="89"/>
      <c r="C33" s="17" t="s">
        <v>127</v>
      </c>
      <c r="D33" s="38">
        <v>21</v>
      </c>
      <c r="E33" s="93">
        <v>8849</v>
      </c>
      <c r="F33" s="93">
        <v>2169</v>
      </c>
      <c r="G33" s="355">
        <f t="shared" si="2"/>
        <v>307.97602581834946</v>
      </c>
      <c r="H33" s="93">
        <v>22028</v>
      </c>
      <c r="I33" s="93">
        <v>51134</v>
      </c>
      <c r="J33" s="355">
        <f t="shared" si="3"/>
        <v>-56.92103101654477</v>
      </c>
    </row>
    <row r="34" spans="2:10" ht="12">
      <c r="B34" s="82" t="s">
        <v>128</v>
      </c>
      <c r="C34" s="83"/>
      <c r="D34" s="74">
        <v>22</v>
      </c>
      <c r="E34" s="129">
        <f>SUM(E11:E33)</f>
        <v>2395171</v>
      </c>
      <c r="F34" s="129">
        <f>SUM(F11:F33)</f>
        <v>2180013</v>
      </c>
      <c r="G34" s="357">
        <f t="shared" si="2"/>
        <v>9.869574172264109</v>
      </c>
      <c r="H34" s="75">
        <f>SUM(H11:H33)</f>
        <v>13490827</v>
      </c>
      <c r="I34" s="75">
        <f>SUM(I11:I33)</f>
        <v>12338128</v>
      </c>
      <c r="J34" s="357">
        <f t="shared" si="3"/>
        <v>9.342576118516519</v>
      </c>
    </row>
    <row r="35" ht="12"/>
    <row r="36" ht="12"/>
    <row r="37" ht="12"/>
    <row r="38" ht="12"/>
    <row r="39" ht="12"/>
  </sheetData>
  <sheetProtection/>
  <hyperlinks>
    <hyperlink ref="J1" location="Inhalt!F25" display="Inhalt!F25"/>
  </hyperlinks>
  <printOptions horizontalCentered="1"/>
  <pageMargins left="0.1968503937007874" right="0.1968503937007874" top="1.4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N34"/>
  <sheetViews>
    <sheetView showRowColHeaders="0" zoomScale="87" zoomScaleNormal="87" zoomScalePageLayoutView="0" workbookViewId="0" topLeftCell="A1">
      <selection activeCell="J1" sqref="J1"/>
    </sheetView>
  </sheetViews>
  <sheetFormatPr defaultColWidth="0" defaultRowHeight="12.75" zeroHeight="1"/>
  <cols>
    <col min="1" max="1" width="2.7109375" style="9" customWidth="1"/>
    <col min="2" max="2" width="2.28125" style="9" customWidth="1"/>
    <col min="3" max="3" width="26.7109375" style="9" customWidth="1"/>
    <col min="4" max="4" width="3.28125" style="9" customWidth="1"/>
    <col min="5" max="10" width="15.7109375" style="9" customWidth="1"/>
    <col min="11" max="12" width="9.140625" style="9" customWidth="1"/>
    <col min="13" max="16384" width="0" style="9" hidden="1" customWidth="1"/>
  </cols>
  <sheetData>
    <row r="1" spans="2:14" ht="15">
      <c r="B1" s="354" t="s">
        <v>369</v>
      </c>
      <c r="C1" s="6"/>
      <c r="D1" s="6"/>
      <c r="E1" s="6"/>
      <c r="F1" s="6"/>
      <c r="G1" s="6"/>
      <c r="H1" s="6"/>
      <c r="I1" s="6"/>
      <c r="J1" s="476" t="str">
        <f>INDEX(rP1.Inhalte,22,1)</f>
        <v>zurück zum Inhaltsverzeichnis</v>
      </c>
      <c r="M1"/>
      <c r="N1"/>
    </row>
    <row r="2" ht="4.5" customHeight="1"/>
    <row r="3" spans="2:9" ht="12">
      <c r="B3" s="9" t="s">
        <v>162</v>
      </c>
      <c r="I3" s="9" t="s">
        <v>130</v>
      </c>
    </row>
    <row r="4" spans="3:9" ht="4.5" customHeight="1">
      <c r="C4" s="17"/>
      <c r="D4" s="17"/>
      <c r="E4" s="18"/>
      <c r="F4" s="18"/>
      <c r="G4" s="18"/>
      <c r="H4" s="18"/>
      <c r="I4" s="17"/>
    </row>
    <row r="5" spans="2:10" ht="12">
      <c r="B5" s="104"/>
      <c r="C5" s="20"/>
      <c r="D5" s="21"/>
      <c r="E5" s="22" t="s">
        <v>0</v>
      </c>
      <c r="F5" s="23" t="s">
        <v>0</v>
      </c>
      <c r="G5" s="24" t="s">
        <v>0</v>
      </c>
      <c r="H5" s="25" t="s">
        <v>8</v>
      </c>
      <c r="I5" s="26"/>
      <c r="J5" s="27"/>
    </row>
    <row r="6" spans="2:10" ht="12">
      <c r="B6" s="89"/>
      <c r="C6" s="9" t="s">
        <v>9</v>
      </c>
      <c r="D6" s="30" t="s">
        <v>0</v>
      </c>
      <c r="E6" s="32" t="s">
        <v>10</v>
      </c>
      <c r="F6" s="32" t="s">
        <v>10</v>
      </c>
      <c r="G6" s="32" t="s">
        <v>11</v>
      </c>
      <c r="H6" s="23" t="s">
        <v>12</v>
      </c>
      <c r="I6" s="32" t="s">
        <v>12</v>
      </c>
      <c r="J6" s="32" t="s">
        <v>11</v>
      </c>
    </row>
    <row r="7" spans="2:10" ht="12">
      <c r="B7" s="89"/>
      <c r="D7" s="30"/>
      <c r="E7" s="32" t="s">
        <v>0</v>
      </c>
      <c r="F7" s="32" t="s">
        <v>13</v>
      </c>
      <c r="G7" s="32" t="s">
        <v>14</v>
      </c>
      <c r="H7" s="32" t="s">
        <v>15</v>
      </c>
      <c r="I7" s="32" t="s">
        <v>15</v>
      </c>
      <c r="J7" s="32" t="s">
        <v>131</v>
      </c>
    </row>
    <row r="8" spans="2:10" ht="12">
      <c r="B8" s="89" t="s">
        <v>58</v>
      </c>
      <c r="D8" s="30"/>
      <c r="E8" s="92" t="s">
        <v>0</v>
      </c>
      <c r="F8" s="32"/>
      <c r="G8" s="32" t="s">
        <v>132</v>
      </c>
      <c r="H8" s="92" t="s">
        <v>0</v>
      </c>
      <c r="I8" s="32" t="s">
        <v>13</v>
      </c>
      <c r="J8" s="32" t="s">
        <v>132</v>
      </c>
    </row>
    <row r="9" spans="2:10" ht="12">
      <c r="B9" s="105"/>
      <c r="C9" s="17"/>
      <c r="D9" s="36"/>
      <c r="E9" s="38" t="s">
        <v>101</v>
      </c>
      <c r="F9" s="38" t="s">
        <v>20</v>
      </c>
      <c r="G9" s="38" t="s">
        <v>21</v>
      </c>
      <c r="H9" s="38" t="s">
        <v>55</v>
      </c>
      <c r="I9" s="38" t="s">
        <v>23</v>
      </c>
      <c r="J9" s="38" t="s">
        <v>24</v>
      </c>
    </row>
    <row r="10" spans="2:10" ht="12">
      <c r="B10" s="89" t="s">
        <v>104</v>
      </c>
      <c r="C10" s="30"/>
      <c r="D10" s="33"/>
      <c r="E10" s="32"/>
      <c r="F10" s="32"/>
      <c r="G10" s="32"/>
      <c r="H10" s="32"/>
      <c r="I10" s="32"/>
      <c r="J10" s="32"/>
    </row>
    <row r="11" spans="2:10" ht="12">
      <c r="B11" s="89"/>
      <c r="C11" s="17" t="s">
        <v>105</v>
      </c>
      <c r="D11" s="92">
        <v>1</v>
      </c>
      <c r="E11" s="93">
        <v>0</v>
      </c>
      <c r="F11" s="93">
        <v>0</v>
      </c>
      <c r="G11" s="355" t="str">
        <f aca="true" t="shared" si="0" ref="G11:G18">IF(AND(F11&gt;0,E11&gt;0,E11&lt;=F11*6),E11/F11*100-100,"-")</f>
        <v>-</v>
      </c>
      <c r="H11" s="93">
        <v>0</v>
      </c>
      <c r="I11" s="93">
        <v>0</v>
      </c>
      <c r="J11" s="355" t="str">
        <f aca="true" t="shared" si="1" ref="J11:J18">IF(AND(I11&gt;0,H11&gt;0,H11&lt;=I11*6),H11/I11*100-100,"-")</f>
        <v>-</v>
      </c>
    </row>
    <row r="12" spans="2:10" ht="12">
      <c r="B12" s="89"/>
      <c r="C12" s="17" t="s">
        <v>106</v>
      </c>
      <c r="D12" s="38">
        <v>2</v>
      </c>
      <c r="E12" s="93">
        <v>0</v>
      </c>
      <c r="F12" s="93">
        <v>0</v>
      </c>
      <c r="G12" s="355" t="str">
        <f t="shared" si="0"/>
        <v>-</v>
      </c>
      <c r="H12" s="93">
        <v>0</v>
      </c>
      <c r="I12" s="93">
        <v>0</v>
      </c>
      <c r="J12" s="355" t="str">
        <f t="shared" si="1"/>
        <v>-</v>
      </c>
    </row>
    <row r="13" spans="2:10" ht="12">
      <c r="B13" s="89"/>
      <c r="C13" s="17" t="s">
        <v>107</v>
      </c>
      <c r="D13" s="38">
        <v>3</v>
      </c>
      <c r="E13" s="93">
        <v>0</v>
      </c>
      <c r="F13" s="93">
        <v>0</v>
      </c>
      <c r="G13" s="355" t="str">
        <f t="shared" si="0"/>
        <v>-</v>
      </c>
      <c r="H13" s="93">
        <v>0</v>
      </c>
      <c r="I13" s="93">
        <v>0</v>
      </c>
      <c r="J13" s="355" t="str">
        <f t="shared" si="1"/>
        <v>-</v>
      </c>
    </row>
    <row r="14" spans="2:10" ht="12">
      <c r="B14" s="89"/>
      <c r="C14" s="17" t="s">
        <v>108</v>
      </c>
      <c r="D14" s="38">
        <v>4</v>
      </c>
      <c r="E14" s="93">
        <v>0</v>
      </c>
      <c r="F14" s="93">
        <v>0</v>
      </c>
      <c r="G14" s="355" t="str">
        <f t="shared" si="0"/>
        <v>-</v>
      </c>
      <c r="H14" s="93">
        <v>0</v>
      </c>
      <c r="I14" s="93">
        <v>0</v>
      </c>
      <c r="J14" s="355" t="str">
        <f t="shared" si="1"/>
        <v>-</v>
      </c>
    </row>
    <row r="15" spans="2:10" ht="12">
      <c r="B15" s="89"/>
      <c r="C15" s="17" t="s">
        <v>109</v>
      </c>
      <c r="D15" s="38">
        <v>5</v>
      </c>
      <c r="E15" s="93">
        <v>62309</v>
      </c>
      <c r="F15" s="93">
        <v>60598</v>
      </c>
      <c r="G15" s="355">
        <f t="shared" si="0"/>
        <v>2.823525528895331</v>
      </c>
      <c r="H15" s="93">
        <v>340247</v>
      </c>
      <c r="I15" s="93">
        <v>322331</v>
      </c>
      <c r="J15" s="355">
        <f t="shared" si="1"/>
        <v>5.558261538604725</v>
      </c>
    </row>
    <row r="16" spans="2:10" ht="12">
      <c r="B16" s="89"/>
      <c r="C16" s="17" t="s">
        <v>110</v>
      </c>
      <c r="D16" s="38">
        <v>6</v>
      </c>
      <c r="E16" s="93">
        <v>0</v>
      </c>
      <c r="F16" s="93">
        <v>0</v>
      </c>
      <c r="G16" s="355" t="str">
        <f t="shared" si="0"/>
        <v>-</v>
      </c>
      <c r="H16" s="93">
        <v>0</v>
      </c>
      <c r="I16" s="93">
        <v>0</v>
      </c>
      <c r="J16" s="355" t="str">
        <f t="shared" si="1"/>
        <v>-</v>
      </c>
    </row>
    <row r="17" spans="2:10" ht="12">
      <c r="B17" s="89"/>
      <c r="C17" s="17" t="s">
        <v>111</v>
      </c>
      <c r="D17" s="38">
        <v>7</v>
      </c>
      <c r="E17" s="93">
        <v>67960</v>
      </c>
      <c r="F17" s="93">
        <v>53347</v>
      </c>
      <c r="G17" s="355">
        <f t="shared" si="0"/>
        <v>27.392355708849607</v>
      </c>
      <c r="H17" s="93">
        <v>416555</v>
      </c>
      <c r="I17" s="93">
        <v>333164</v>
      </c>
      <c r="J17" s="355">
        <f t="shared" si="1"/>
        <v>25.030015247745865</v>
      </c>
    </row>
    <row r="18" spans="2:10" ht="12">
      <c r="B18" s="105"/>
      <c r="C18" s="17" t="s">
        <v>112</v>
      </c>
      <c r="D18" s="38">
        <v>8</v>
      </c>
      <c r="E18" s="93">
        <v>0</v>
      </c>
      <c r="F18" s="93">
        <v>0</v>
      </c>
      <c r="G18" s="355" t="str">
        <f t="shared" si="0"/>
        <v>-</v>
      </c>
      <c r="H18" s="93">
        <v>0</v>
      </c>
      <c r="I18" s="93">
        <v>0</v>
      </c>
      <c r="J18" s="355" t="str">
        <f t="shared" si="1"/>
        <v>-</v>
      </c>
    </row>
    <row r="19" spans="2:10" ht="3.75" customHeight="1">
      <c r="B19" s="105"/>
      <c r="C19" s="17"/>
      <c r="D19" s="38"/>
      <c r="E19" s="93"/>
      <c r="F19" s="93"/>
      <c r="G19" s="46"/>
      <c r="H19" s="93"/>
      <c r="I19" s="93"/>
      <c r="J19" s="355"/>
    </row>
    <row r="20" spans="2:10" ht="12">
      <c r="B20" s="89" t="s">
        <v>113</v>
      </c>
      <c r="D20" s="23"/>
      <c r="E20" s="91"/>
      <c r="F20" s="91"/>
      <c r="G20" s="353"/>
      <c r="H20" s="91"/>
      <c r="I20" s="91"/>
      <c r="J20" s="356"/>
    </row>
    <row r="21" spans="2:10" ht="12">
      <c r="B21" s="89"/>
      <c r="C21" s="17" t="s">
        <v>114</v>
      </c>
      <c r="D21" s="92">
        <v>9</v>
      </c>
      <c r="E21" s="93">
        <v>0</v>
      </c>
      <c r="F21" s="93">
        <v>0</v>
      </c>
      <c r="G21" s="355" t="str">
        <f aca="true" t="shared" si="2" ref="G21:G34">IF(AND(F21&gt;0,E21&gt;0,E21&lt;=F21*6),E21/F21*100-100,"-")</f>
        <v>-</v>
      </c>
      <c r="H21" s="93">
        <v>0</v>
      </c>
      <c r="I21" s="93">
        <v>0</v>
      </c>
      <c r="J21" s="355" t="str">
        <f aca="true" t="shared" si="3" ref="J21:J34">IF(AND(I21&gt;0,H21&gt;0,H21&lt;=I21*6),H21/I21*100-100,"-")</f>
        <v>-</v>
      </c>
    </row>
    <row r="22" spans="2:10" ht="12">
      <c r="B22" s="89"/>
      <c r="C22" s="17" t="s">
        <v>115</v>
      </c>
      <c r="D22" s="38">
        <v>10</v>
      </c>
      <c r="E22" s="93">
        <v>0</v>
      </c>
      <c r="F22" s="93">
        <v>0</v>
      </c>
      <c r="G22" s="355" t="str">
        <f t="shared" si="2"/>
        <v>-</v>
      </c>
      <c r="H22" s="93">
        <v>0</v>
      </c>
      <c r="I22" s="93">
        <v>0</v>
      </c>
      <c r="J22" s="355" t="str">
        <f t="shared" si="3"/>
        <v>-</v>
      </c>
    </row>
    <row r="23" spans="2:10" ht="12">
      <c r="B23" s="89"/>
      <c r="C23" s="17" t="s">
        <v>116</v>
      </c>
      <c r="D23" s="38">
        <v>11</v>
      </c>
      <c r="E23" s="93">
        <v>0</v>
      </c>
      <c r="F23" s="93">
        <v>0</v>
      </c>
      <c r="G23" s="355" t="str">
        <f t="shared" si="2"/>
        <v>-</v>
      </c>
      <c r="H23" s="93">
        <v>0</v>
      </c>
      <c r="I23" s="93">
        <v>0</v>
      </c>
      <c r="J23" s="355" t="str">
        <f t="shared" si="3"/>
        <v>-</v>
      </c>
    </row>
    <row r="24" spans="2:10" ht="12">
      <c r="B24" s="89"/>
      <c r="C24" s="17" t="s">
        <v>117</v>
      </c>
      <c r="D24" s="38">
        <v>12</v>
      </c>
      <c r="E24" s="93">
        <v>0</v>
      </c>
      <c r="F24" s="93">
        <v>0</v>
      </c>
      <c r="G24" s="355" t="str">
        <f t="shared" si="2"/>
        <v>-</v>
      </c>
      <c r="H24" s="93">
        <v>0</v>
      </c>
      <c r="I24" s="93">
        <v>0</v>
      </c>
      <c r="J24" s="355" t="str">
        <f t="shared" si="3"/>
        <v>-</v>
      </c>
    </row>
    <row r="25" spans="2:10" ht="12">
      <c r="B25" s="89"/>
      <c r="C25" s="17" t="s">
        <v>118</v>
      </c>
      <c r="D25" s="38">
        <v>13</v>
      </c>
      <c r="E25" s="93">
        <v>0</v>
      </c>
      <c r="F25" s="93">
        <v>0</v>
      </c>
      <c r="G25" s="355" t="str">
        <f t="shared" si="2"/>
        <v>-</v>
      </c>
      <c r="H25" s="93">
        <v>0</v>
      </c>
      <c r="I25" s="93">
        <v>0</v>
      </c>
      <c r="J25" s="355" t="str">
        <f t="shared" si="3"/>
        <v>-</v>
      </c>
    </row>
    <row r="26" spans="2:10" ht="12">
      <c r="B26" s="89"/>
      <c r="C26" s="17" t="s">
        <v>119</v>
      </c>
      <c r="D26" s="38">
        <v>14</v>
      </c>
      <c r="E26" s="93">
        <v>0</v>
      </c>
      <c r="F26" s="93">
        <v>0</v>
      </c>
      <c r="G26" s="355" t="str">
        <f t="shared" si="2"/>
        <v>-</v>
      </c>
      <c r="H26" s="93">
        <v>0</v>
      </c>
      <c r="I26" s="93">
        <v>0</v>
      </c>
      <c r="J26" s="355" t="str">
        <f t="shared" si="3"/>
        <v>-</v>
      </c>
    </row>
    <row r="27" spans="2:10" ht="12">
      <c r="B27" s="89"/>
      <c r="C27" s="17" t="s">
        <v>120</v>
      </c>
      <c r="D27" s="38">
        <v>15</v>
      </c>
      <c r="E27" s="93">
        <v>0</v>
      </c>
      <c r="F27" s="93">
        <v>0</v>
      </c>
      <c r="G27" s="355" t="str">
        <f t="shared" si="2"/>
        <v>-</v>
      </c>
      <c r="H27" s="93">
        <v>0</v>
      </c>
      <c r="I27" s="93">
        <v>0</v>
      </c>
      <c r="J27" s="355" t="str">
        <f t="shared" si="3"/>
        <v>-</v>
      </c>
    </row>
    <row r="28" spans="2:10" ht="12">
      <c r="B28" s="89"/>
      <c r="C28" s="17" t="s">
        <v>121</v>
      </c>
      <c r="D28" s="38">
        <v>16</v>
      </c>
      <c r="E28" s="93">
        <v>0</v>
      </c>
      <c r="F28" s="93">
        <v>0</v>
      </c>
      <c r="G28" s="355" t="str">
        <f t="shared" si="2"/>
        <v>-</v>
      </c>
      <c r="H28" s="93">
        <v>0</v>
      </c>
      <c r="I28" s="93">
        <v>0</v>
      </c>
      <c r="J28" s="355" t="str">
        <f t="shared" si="3"/>
        <v>-</v>
      </c>
    </row>
    <row r="29" spans="2:10" ht="12">
      <c r="B29" s="89"/>
      <c r="C29" s="17" t="s">
        <v>122</v>
      </c>
      <c r="D29" s="38">
        <v>17</v>
      </c>
      <c r="E29" s="93">
        <v>0</v>
      </c>
      <c r="F29" s="93">
        <v>0</v>
      </c>
      <c r="G29" s="355" t="str">
        <f t="shared" si="2"/>
        <v>-</v>
      </c>
      <c r="H29" s="93">
        <v>0</v>
      </c>
      <c r="I29" s="93">
        <v>0</v>
      </c>
      <c r="J29" s="355" t="str">
        <f t="shared" si="3"/>
        <v>-</v>
      </c>
    </row>
    <row r="30" spans="2:10" ht="12">
      <c r="B30" s="89"/>
      <c r="C30" s="17" t="s">
        <v>124</v>
      </c>
      <c r="D30" s="38">
        <v>18</v>
      </c>
      <c r="E30" s="93">
        <v>0</v>
      </c>
      <c r="F30" s="93">
        <v>0</v>
      </c>
      <c r="G30" s="355" t="str">
        <f t="shared" si="2"/>
        <v>-</v>
      </c>
      <c r="H30" s="93">
        <v>0</v>
      </c>
      <c r="I30" s="93">
        <v>0</v>
      </c>
      <c r="J30" s="355" t="str">
        <f t="shared" si="3"/>
        <v>-</v>
      </c>
    </row>
    <row r="31" spans="2:10" ht="12">
      <c r="B31" s="89"/>
      <c r="C31" s="17" t="s">
        <v>125</v>
      </c>
      <c r="D31" s="38">
        <v>19</v>
      </c>
      <c r="E31" s="93">
        <v>0</v>
      </c>
      <c r="F31" s="93">
        <v>0</v>
      </c>
      <c r="G31" s="355" t="str">
        <f t="shared" si="2"/>
        <v>-</v>
      </c>
      <c r="H31" s="93">
        <v>0</v>
      </c>
      <c r="I31" s="93">
        <v>0</v>
      </c>
      <c r="J31" s="355" t="str">
        <f t="shared" si="3"/>
        <v>-</v>
      </c>
    </row>
    <row r="32" spans="2:10" ht="12">
      <c r="B32" s="89"/>
      <c r="C32" s="17" t="s">
        <v>126</v>
      </c>
      <c r="D32" s="38">
        <v>20</v>
      </c>
      <c r="E32" s="93">
        <v>0</v>
      </c>
      <c r="F32" s="93">
        <v>0</v>
      </c>
      <c r="G32" s="355" t="str">
        <f t="shared" si="2"/>
        <v>-</v>
      </c>
      <c r="H32" s="93">
        <v>0</v>
      </c>
      <c r="I32" s="93">
        <v>0</v>
      </c>
      <c r="J32" s="355" t="str">
        <f t="shared" si="3"/>
        <v>-</v>
      </c>
    </row>
    <row r="33" spans="2:10" ht="12">
      <c r="B33" s="89"/>
      <c r="C33" s="17" t="s">
        <v>127</v>
      </c>
      <c r="D33" s="38">
        <v>21</v>
      </c>
      <c r="E33" s="93">
        <v>0</v>
      </c>
      <c r="F33" s="93">
        <v>0</v>
      </c>
      <c r="G33" s="355" t="str">
        <f t="shared" si="2"/>
        <v>-</v>
      </c>
      <c r="H33" s="93">
        <v>0</v>
      </c>
      <c r="I33" s="93">
        <v>0</v>
      </c>
      <c r="J33" s="355" t="str">
        <f t="shared" si="3"/>
        <v>-</v>
      </c>
    </row>
    <row r="34" spans="2:10" ht="12">
      <c r="B34" s="82" t="s">
        <v>128</v>
      </c>
      <c r="C34" s="83"/>
      <c r="D34" s="74">
        <v>22</v>
      </c>
      <c r="E34" s="129">
        <f>SUM(E11:E33)</f>
        <v>130269</v>
      </c>
      <c r="F34" s="129">
        <f>SUM(F11:F33)</f>
        <v>113945</v>
      </c>
      <c r="G34" s="357">
        <f t="shared" si="2"/>
        <v>14.32621001360306</v>
      </c>
      <c r="H34" s="75">
        <f>SUM(H11:H33)</f>
        <v>756802</v>
      </c>
      <c r="I34" s="75">
        <f>SUM(I11:I33)</f>
        <v>655495</v>
      </c>
      <c r="J34" s="357">
        <f t="shared" si="3"/>
        <v>15.455037795864186</v>
      </c>
    </row>
    <row r="35" ht="12"/>
    <row r="36" ht="12"/>
    <row r="37" ht="12"/>
    <row r="38" ht="12"/>
  </sheetData>
  <sheetProtection/>
  <hyperlinks>
    <hyperlink ref="J1" location="Inhalt!F26" display="Inhalt!F26"/>
  </hyperlinks>
  <printOptions horizontalCentered="1"/>
  <pageMargins left="0.1968503937007874" right="0.1968503937007874" top="1.51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RowColHeaders="0" zoomScale="85" zoomScaleNormal="85" zoomScalePageLayoutView="0" workbookViewId="0" topLeftCell="A1">
      <selection activeCell="C44" sqref="C44"/>
    </sheetView>
  </sheetViews>
  <sheetFormatPr defaultColWidth="0" defaultRowHeight="12.75" zeroHeight="1"/>
  <cols>
    <col min="1" max="1" width="2.7109375" style="9" customWidth="1"/>
    <col min="2" max="2" width="2.28125" style="9" customWidth="1"/>
    <col min="3" max="3" width="26.7109375" style="9" customWidth="1"/>
    <col min="4" max="4" width="3.28125" style="9" customWidth="1"/>
    <col min="5" max="5" width="14.7109375" style="9" customWidth="1"/>
    <col min="6" max="6" width="2.7109375" style="9" customWidth="1"/>
    <col min="7" max="7" width="16.7109375" style="9" customWidth="1"/>
    <col min="8" max="8" width="13.7109375" style="9" customWidth="1"/>
    <col min="9" max="9" width="14.7109375" style="9" customWidth="1"/>
    <col min="10" max="10" width="2.7109375" style="9" customWidth="1"/>
    <col min="11" max="11" width="16.7109375" style="9" customWidth="1"/>
    <col min="12" max="12" width="13.7109375" style="9" customWidth="1"/>
    <col min="13" max="14" width="9.140625" style="9" customWidth="1"/>
    <col min="15" max="16384" width="0" style="9" hidden="1" customWidth="1"/>
  </cols>
  <sheetData>
    <row r="1" spans="1:14" ht="15">
      <c r="A1" s="354"/>
      <c r="B1" s="354" t="s">
        <v>369</v>
      </c>
      <c r="C1" s="6"/>
      <c r="D1" s="6"/>
      <c r="E1" s="6"/>
      <c r="F1" s="6"/>
      <c r="G1" s="6"/>
      <c r="H1" s="6"/>
      <c r="I1" s="6"/>
      <c r="J1" s="6"/>
      <c r="K1" s="6"/>
      <c r="L1" s="476" t="str">
        <f>INDEX(rP1.Inhalte,22,1)</f>
        <v>zurück zum Inhaltsverzeichnis</v>
      </c>
      <c r="M1" s="485"/>
      <c r="N1" s="485"/>
    </row>
    <row r="2" ht="0.75" customHeight="1"/>
    <row r="3" spans="2:12" ht="12" customHeight="1">
      <c r="B3" s="9" t="s">
        <v>163</v>
      </c>
      <c r="K3"/>
      <c r="L3" s="16" t="s">
        <v>73</v>
      </c>
    </row>
    <row r="4" spans="3:11" ht="1.5" customHeight="1">
      <c r="C4" s="17"/>
      <c r="D4" s="17"/>
      <c r="E4" s="18"/>
      <c r="F4" s="18"/>
      <c r="G4" s="18"/>
      <c r="H4" s="18"/>
      <c r="I4" s="18"/>
      <c r="J4" s="18"/>
      <c r="K4" s="17"/>
    </row>
    <row r="5" spans="2:12" ht="12">
      <c r="B5" s="104"/>
      <c r="C5" s="20"/>
      <c r="D5" s="21"/>
      <c r="E5" s="22" t="s">
        <v>0</v>
      </c>
      <c r="F5" s="24"/>
      <c r="G5" s="23" t="s">
        <v>0</v>
      </c>
      <c r="H5" s="24" t="s">
        <v>0</v>
      </c>
      <c r="I5" s="25" t="s">
        <v>8</v>
      </c>
      <c r="J5" s="26"/>
      <c r="K5" s="26"/>
      <c r="L5" s="27"/>
    </row>
    <row r="6" spans="2:12" ht="12">
      <c r="B6" s="89"/>
      <c r="C6" s="9" t="s">
        <v>9</v>
      </c>
      <c r="D6" s="30" t="s">
        <v>0</v>
      </c>
      <c r="E6" s="116" t="s">
        <v>164</v>
      </c>
      <c r="F6" s="117"/>
      <c r="G6" s="32" t="s">
        <v>10</v>
      </c>
      <c r="H6" s="33" t="s">
        <v>11</v>
      </c>
      <c r="I6" s="113" t="s">
        <v>12</v>
      </c>
      <c r="J6" s="114"/>
      <c r="K6" s="32" t="s">
        <v>12</v>
      </c>
      <c r="L6" s="32" t="s">
        <v>11</v>
      </c>
    </row>
    <row r="7" spans="2:12" ht="12">
      <c r="B7" s="89"/>
      <c r="D7" s="30"/>
      <c r="E7" s="31" t="s">
        <v>0</v>
      </c>
      <c r="F7" s="33"/>
      <c r="G7" s="32" t="s">
        <v>13</v>
      </c>
      <c r="H7" s="33" t="s">
        <v>165</v>
      </c>
      <c r="I7" s="116" t="s">
        <v>15</v>
      </c>
      <c r="J7" s="117"/>
      <c r="K7" s="32" t="s">
        <v>15</v>
      </c>
      <c r="L7" s="32" t="s">
        <v>131</v>
      </c>
    </row>
    <row r="8" spans="2:12" ht="12">
      <c r="B8" s="89" t="s">
        <v>58</v>
      </c>
      <c r="D8" s="30"/>
      <c r="E8" s="34" t="s">
        <v>0</v>
      </c>
      <c r="F8" s="193"/>
      <c r="G8" s="32"/>
      <c r="H8" s="33" t="s">
        <v>18</v>
      </c>
      <c r="I8" s="34" t="s">
        <v>0</v>
      </c>
      <c r="J8" s="193"/>
      <c r="K8" s="32" t="s">
        <v>13</v>
      </c>
      <c r="L8" s="32" t="s">
        <v>18</v>
      </c>
    </row>
    <row r="9" spans="2:12" ht="12">
      <c r="B9" s="105"/>
      <c r="C9" s="17"/>
      <c r="D9" s="36"/>
      <c r="E9" s="37" t="s">
        <v>19</v>
      </c>
      <c r="F9" s="39"/>
      <c r="G9" s="38" t="s">
        <v>20</v>
      </c>
      <c r="H9" s="39" t="s">
        <v>21</v>
      </c>
      <c r="I9" s="25" t="s">
        <v>55</v>
      </c>
      <c r="J9" s="27"/>
      <c r="K9" s="38" t="s">
        <v>23</v>
      </c>
      <c r="L9" s="38" t="s">
        <v>24</v>
      </c>
    </row>
    <row r="10" spans="2:12" ht="12" customHeight="1">
      <c r="B10" s="89" t="s">
        <v>104</v>
      </c>
      <c r="C10" s="30"/>
      <c r="D10" s="33"/>
      <c r="E10" s="178"/>
      <c r="F10" s="33"/>
      <c r="G10" s="33"/>
      <c r="H10" s="33"/>
      <c r="I10" s="178"/>
      <c r="J10" s="24"/>
      <c r="K10" s="33"/>
      <c r="L10" s="33"/>
    </row>
    <row r="11" spans="2:12" ht="12" customHeight="1">
      <c r="B11" s="89"/>
      <c r="C11" s="17" t="s">
        <v>105</v>
      </c>
      <c r="D11" s="92">
        <v>1</v>
      </c>
      <c r="E11" s="371">
        <v>1068574</v>
      </c>
      <c r="F11" s="123"/>
      <c r="G11" s="123">
        <v>854638</v>
      </c>
      <c r="H11" s="355">
        <f>IF(AND(G11&gt;0,E11&gt;0,E11&lt;=G11*6),E11/G11*100-100,"-")</f>
        <v>25.03235287923073</v>
      </c>
      <c r="I11" s="187">
        <v>7200652</v>
      </c>
      <c r="J11" s="123"/>
      <c r="K11" s="123">
        <v>6715656</v>
      </c>
      <c r="L11" s="355">
        <f aca="true" t="shared" si="0" ref="L11:L18">IF(AND(K11&gt;0,I11&gt;0,I11&lt;=K11*6),I11/K11*100-100,"-")</f>
        <v>7.221870804579638</v>
      </c>
    </row>
    <row r="12" spans="2:12" ht="12">
      <c r="B12" s="89"/>
      <c r="C12" s="17" t="s">
        <v>106</v>
      </c>
      <c r="D12" s="38">
        <v>2</v>
      </c>
      <c r="E12" s="371">
        <v>1578687</v>
      </c>
      <c r="F12" s="195" t="s">
        <v>123</v>
      </c>
      <c r="G12" s="123">
        <v>1476681</v>
      </c>
      <c r="H12" s="355">
        <f aca="true" t="shared" si="1" ref="H12:H18">IF(AND(G12&gt;0,E12&gt;0,E12&lt;=G12*6),E12/G12*100-100,"-")</f>
        <v>6.907788479705502</v>
      </c>
      <c r="I12" s="187">
        <v>8029961</v>
      </c>
      <c r="J12" s="196" t="s">
        <v>168</v>
      </c>
      <c r="K12" s="123">
        <v>7465676</v>
      </c>
      <c r="L12" s="355">
        <f t="shared" si="0"/>
        <v>7.558391229407761</v>
      </c>
    </row>
    <row r="13" spans="2:12" ht="12">
      <c r="B13" s="89"/>
      <c r="C13" s="17" t="s">
        <v>107</v>
      </c>
      <c r="D13" s="38">
        <v>3</v>
      </c>
      <c r="E13" s="371">
        <v>214370</v>
      </c>
      <c r="F13" s="123"/>
      <c r="G13" s="123">
        <v>223058</v>
      </c>
      <c r="H13" s="355">
        <f t="shared" si="1"/>
        <v>-3.8949510889544428</v>
      </c>
      <c r="I13" s="187">
        <v>1383076</v>
      </c>
      <c r="J13" s="197"/>
      <c r="K13" s="123">
        <v>1544837</v>
      </c>
      <c r="L13" s="355">
        <f t="shared" si="0"/>
        <v>-10.471072352617142</v>
      </c>
    </row>
    <row r="14" spans="2:12" ht="12">
      <c r="B14" s="89"/>
      <c r="C14" s="17" t="s">
        <v>108</v>
      </c>
      <c r="D14" s="38">
        <v>4</v>
      </c>
      <c r="E14" s="371">
        <v>2898837</v>
      </c>
      <c r="F14" s="123"/>
      <c r="G14" s="123">
        <v>3085516</v>
      </c>
      <c r="H14" s="355">
        <f t="shared" si="1"/>
        <v>-6.0501711869262635</v>
      </c>
      <c r="I14" s="187">
        <v>16387461</v>
      </c>
      <c r="J14" s="197"/>
      <c r="K14" s="123">
        <v>16083436</v>
      </c>
      <c r="L14" s="355">
        <f t="shared" si="0"/>
        <v>1.890298814258358</v>
      </c>
    </row>
    <row r="15" spans="2:12" ht="12">
      <c r="B15" s="89"/>
      <c r="C15" s="17" t="s">
        <v>109</v>
      </c>
      <c r="D15" s="38">
        <v>5</v>
      </c>
      <c r="E15" s="371">
        <v>761317</v>
      </c>
      <c r="F15" s="195" t="s">
        <v>167</v>
      </c>
      <c r="G15" s="123">
        <v>815325</v>
      </c>
      <c r="H15" s="355">
        <f t="shared" si="1"/>
        <v>-6.624106951215765</v>
      </c>
      <c r="I15" s="187">
        <v>5328358</v>
      </c>
      <c r="J15" s="195" t="s">
        <v>350</v>
      </c>
      <c r="K15" s="123">
        <v>4775498</v>
      </c>
      <c r="L15" s="355">
        <f t="shared" si="0"/>
        <v>11.5770124916815</v>
      </c>
    </row>
    <row r="16" spans="2:12" ht="12">
      <c r="B16" s="89"/>
      <c r="C16" s="17" t="s">
        <v>110</v>
      </c>
      <c r="D16" s="38">
        <v>6</v>
      </c>
      <c r="E16" s="371">
        <v>45484</v>
      </c>
      <c r="F16" s="123"/>
      <c r="G16" s="123">
        <v>89639</v>
      </c>
      <c r="H16" s="355">
        <f t="shared" si="1"/>
        <v>-49.258693202735415</v>
      </c>
      <c r="I16" s="187">
        <v>419910</v>
      </c>
      <c r="J16" s="197"/>
      <c r="K16" s="123">
        <v>449343</v>
      </c>
      <c r="L16" s="355">
        <f t="shared" si="0"/>
        <v>-6.550230002470272</v>
      </c>
    </row>
    <row r="17" spans="2:12" ht="12">
      <c r="B17" s="89"/>
      <c r="C17" s="17" t="s">
        <v>111</v>
      </c>
      <c r="D17" s="38">
        <v>7</v>
      </c>
      <c r="E17" s="371">
        <v>67200</v>
      </c>
      <c r="F17" s="195" t="s">
        <v>166</v>
      </c>
      <c r="G17" s="123">
        <v>108642</v>
      </c>
      <c r="H17" s="355">
        <f t="shared" si="1"/>
        <v>-38.14546860330259</v>
      </c>
      <c r="I17" s="187">
        <v>612207</v>
      </c>
      <c r="J17" s="196" t="s">
        <v>351</v>
      </c>
      <c r="K17" s="123">
        <v>643630</v>
      </c>
      <c r="L17" s="355">
        <f t="shared" si="0"/>
        <v>-4.882152789646227</v>
      </c>
    </row>
    <row r="18" spans="2:12" ht="12">
      <c r="B18" s="105"/>
      <c r="C18" s="17" t="s">
        <v>112</v>
      </c>
      <c r="D18" s="38">
        <v>8</v>
      </c>
      <c r="E18" s="371">
        <v>80845</v>
      </c>
      <c r="F18" s="123"/>
      <c r="G18" s="123">
        <v>59574</v>
      </c>
      <c r="H18" s="355">
        <f t="shared" si="1"/>
        <v>35.705173397790986</v>
      </c>
      <c r="I18" s="187">
        <v>489946</v>
      </c>
      <c r="J18" s="197"/>
      <c r="K18" s="123">
        <v>468505</v>
      </c>
      <c r="L18" s="355">
        <f t="shared" si="0"/>
        <v>4.576471969349313</v>
      </c>
    </row>
    <row r="19" spans="2:12" ht="3.75" customHeight="1">
      <c r="B19" s="105"/>
      <c r="C19" s="17"/>
      <c r="D19" s="38"/>
      <c r="E19" s="371"/>
      <c r="F19" s="123"/>
      <c r="G19" s="123"/>
      <c r="H19" s="46"/>
      <c r="I19" s="187"/>
      <c r="J19" s="197"/>
      <c r="K19" s="123"/>
      <c r="L19" s="194"/>
    </row>
    <row r="20" spans="2:12" ht="12" customHeight="1">
      <c r="B20" s="89" t="s">
        <v>113</v>
      </c>
      <c r="D20" s="23"/>
      <c r="E20" s="310" t="s">
        <v>0</v>
      </c>
      <c r="F20" s="125"/>
      <c r="G20" s="125"/>
      <c r="H20" s="199"/>
      <c r="I20" s="11"/>
      <c r="J20" s="200"/>
      <c r="K20" s="125"/>
      <c r="L20" s="199"/>
    </row>
    <row r="21" spans="2:12" ht="12" customHeight="1">
      <c r="B21" s="89"/>
      <c r="C21" s="17" t="s">
        <v>114</v>
      </c>
      <c r="D21" s="92">
        <v>9</v>
      </c>
      <c r="E21" s="371">
        <v>320040</v>
      </c>
      <c r="F21" s="123"/>
      <c r="G21" s="123">
        <v>343088</v>
      </c>
      <c r="H21" s="355">
        <f aca="true" t="shared" si="2" ref="H21:H36">IF(AND(G21&gt;0,E21&gt;0,E21&lt;=G21*6),E21/G21*100-100,"-")</f>
        <v>-6.717810007927994</v>
      </c>
      <c r="I21" s="187">
        <v>1805885</v>
      </c>
      <c r="J21" s="123"/>
      <c r="K21" s="123">
        <v>1926941</v>
      </c>
      <c r="L21" s="355">
        <f aca="true" t="shared" si="3" ref="L21:L36">IF(AND(K21&gt;0,I21&gt;0,I21&lt;=K21*6),I21/K21*100-100,"-")</f>
        <v>-6.282288871325065</v>
      </c>
    </row>
    <row r="22" spans="2:12" ht="12">
      <c r="B22" s="89"/>
      <c r="C22" s="17" t="s">
        <v>115</v>
      </c>
      <c r="D22" s="38">
        <v>10</v>
      </c>
      <c r="E22" s="371">
        <v>26517</v>
      </c>
      <c r="F22" s="123"/>
      <c r="G22" s="123">
        <v>28169</v>
      </c>
      <c r="H22" s="355">
        <f t="shared" si="2"/>
        <v>-5.864602932301466</v>
      </c>
      <c r="I22" s="187">
        <v>192835</v>
      </c>
      <c r="J22" s="197"/>
      <c r="K22" s="123">
        <v>173461</v>
      </c>
      <c r="L22" s="355">
        <f t="shared" si="3"/>
        <v>11.169081234398504</v>
      </c>
    </row>
    <row r="23" spans="2:12" ht="12">
      <c r="B23" s="89"/>
      <c r="C23" s="17" t="s">
        <v>116</v>
      </c>
      <c r="D23" s="38">
        <v>11</v>
      </c>
      <c r="E23" s="371">
        <v>11754</v>
      </c>
      <c r="F23" s="123"/>
      <c r="G23" s="123">
        <v>8575</v>
      </c>
      <c r="H23" s="355">
        <f t="shared" si="2"/>
        <v>37.07288629737607</v>
      </c>
      <c r="I23" s="187">
        <v>70239</v>
      </c>
      <c r="J23" s="197"/>
      <c r="K23" s="123">
        <v>85295</v>
      </c>
      <c r="L23" s="355">
        <f t="shared" si="3"/>
        <v>-17.651679465384845</v>
      </c>
    </row>
    <row r="24" spans="2:12" ht="12">
      <c r="B24" s="89"/>
      <c r="C24" s="17" t="s">
        <v>117</v>
      </c>
      <c r="D24" s="38">
        <v>12</v>
      </c>
      <c r="E24" s="371">
        <v>12248</v>
      </c>
      <c r="F24" s="123"/>
      <c r="G24" s="123">
        <v>10608</v>
      </c>
      <c r="H24" s="355">
        <f t="shared" si="2"/>
        <v>15.460030165912514</v>
      </c>
      <c r="I24" s="187">
        <v>61798</v>
      </c>
      <c r="J24" s="197"/>
      <c r="K24" s="123">
        <v>67698</v>
      </c>
      <c r="L24" s="355">
        <f t="shared" si="3"/>
        <v>-8.71517622381755</v>
      </c>
    </row>
    <row r="25" spans="2:12" ht="12">
      <c r="B25" s="89"/>
      <c r="C25" s="17" t="s">
        <v>118</v>
      </c>
      <c r="D25" s="38">
        <v>13</v>
      </c>
      <c r="E25" s="371">
        <v>408</v>
      </c>
      <c r="F25" s="123"/>
      <c r="G25" s="123">
        <v>420</v>
      </c>
      <c r="H25" s="355">
        <f t="shared" si="2"/>
        <v>-2.857142857142861</v>
      </c>
      <c r="I25" s="187">
        <v>2222</v>
      </c>
      <c r="J25" s="197"/>
      <c r="K25" s="123">
        <v>1752</v>
      </c>
      <c r="L25" s="355">
        <f t="shared" si="3"/>
        <v>26.826484018264836</v>
      </c>
    </row>
    <row r="26" spans="2:12" ht="12">
      <c r="B26" s="89"/>
      <c r="C26" s="17" t="s">
        <v>119</v>
      </c>
      <c r="D26" s="38">
        <v>14</v>
      </c>
      <c r="E26" s="371">
        <v>0</v>
      </c>
      <c r="F26" s="123"/>
      <c r="G26" s="123">
        <v>0</v>
      </c>
      <c r="H26" s="355" t="str">
        <f t="shared" si="2"/>
        <v>-</v>
      </c>
      <c r="I26" s="187">
        <v>0</v>
      </c>
      <c r="J26" s="197"/>
      <c r="K26" s="123">
        <v>0</v>
      </c>
      <c r="L26" s="355" t="str">
        <f t="shared" si="3"/>
        <v>-</v>
      </c>
    </row>
    <row r="27" spans="2:12" ht="12">
      <c r="B27" s="89"/>
      <c r="C27" s="17" t="s">
        <v>120</v>
      </c>
      <c r="D27" s="38">
        <v>15</v>
      </c>
      <c r="E27" s="371">
        <v>796771</v>
      </c>
      <c r="F27" s="123"/>
      <c r="G27" s="123">
        <v>476240</v>
      </c>
      <c r="H27" s="355">
        <f t="shared" si="2"/>
        <v>67.30451033092558</v>
      </c>
      <c r="I27" s="187">
        <v>4027832</v>
      </c>
      <c r="J27" s="197"/>
      <c r="K27" s="123">
        <v>2347058</v>
      </c>
      <c r="L27" s="355">
        <f t="shared" si="3"/>
        <v>71.61194993903007</v>
      </c>
    </row>
    <row r="28" spans="2:12" ht="12">
      <c r="B28" s="89"/>
      <c r="C28" s="17" t="s">
        <v>121</v>
      </c>
      <c r="D28" s="38">
        <v>16</v>
      </c>
      <c r="E28" s="371">
        <v>2684</v>
      </c>
      <c r="F28" s="123"/>
      <c r="G28" s="123">
        <v>1755</v>
      </c>
      <c r="H28" s="355">
        <f t="shared" si="2"/>
        <v>52.93447293447292</v>
      </c>
      <c r="I28" s="187">
        <v>13003</v>
      </c>
      <c r="J28" s="197"/>
      <c r="K28" s="123">
        <v>9822</v>
      </c>
      <c r="L28" s="355">
        <f t="shared" si="3"/>
        <v>32.38647933211158</v>
      </c>
    </row>
    <row r="29" spans="2:12" ht="12">
      <c r="B29" s="89"/>
      <c r="C29" s="17" t="s">
        <v>122</v>
      </c>
      <c r="D29" s="38">
        <v>17</v>
      </c>
      <c r="E29" s="371">
        <v>69758</v>
      </c>
      <c r="F29" s="123"/>
      <c r="G29" s="123">
        <v>79697</v>
      </c>
      <c r="H29" s="355">
        <f t="shared" si="2"/>
        <v>-12.470983851336939</v>
      </c>
      <c r="I29" s="187">
        <v>439830</v>
      </c>
      <c r="J29" s="197"/>
      <c r="K29" s="123">
        <v>487031</v>
      </c>
      <c r="L29" s="355">
        <f t="shared" si="3"/>
        <v>-9.69158020742006</v>
      </c>
    </row>
    <row r="30" spans="2:12" ht="12">
      <c r="B30" s="89"/>
      <c r="C30" s="17" t="s">
        <v>124</v>
      </c>
      <c r="D30" s="38">
        <v>18</v>
      </c>
      <c r="E30" s="371">
        <v>192836</v>
      </c>
      <c r="F30" s="123"/>
      <c r="G30" s="123">
        <v>223517</v>
      </c>
      <c r="H30" s="355">
        <f t="shared" si="2"/>
        <v>-13.72647270677399</v>
      </c>
      <c r="I30" s="187">
        <v>860040</v>
      </c>
      <c r="J30" s="197"/>
      <c r="K30" s="123">
        <v>809243</v>
      </c>
      <c r="L30" s="355">
        <f t="shared" si="3"/>
        <v>6.277100944957198</v>
      </c>
    </row>
    <row r="31" spans="2:12" ht="12">
      <c r="B31" s="89"/>
      <c r="C31" s="17" t="s">
        <v>125</v>
      </c>
      <c r="D31" s="38">
        <v>19</v>
      </c>
      <c r="E31" s="371">
        <v>59865</v>
      </c>
      <c r="F31" s="123"/>
      <c r="G31" s="123">
        <v>65741</v>
      </c>
      <c r="H31" s="355">
        <f t="shared" si="2"/>
        <v>-8.938105596203286</v>
      </c>
      <c r="I31" s="187">
        <v>456844</v>
      </c>
      <c r="J31" s="197"/>
      <c r="K31" s="123">
        <v>361970</v>
      </c>
      <c r="L31" s="355">
        <f t="shared" si="3"/>
        <v>26.210459430339526</v>
      </c>
    </row>
    <row r="32" spans="2:12" ht="12">
      <c r="B32" s="89"/>
      <c r="C32" s="17" t="s">
        <v>126</v>
      </c>
      <c r="D32" s="38">
        <v>20</v>
      </c>
      <c r="E32" s="371">
        <v>2689</v>
      </c>
      <c r="F32" s="123"/>
      <c r="G32" s="123">
        <v>14015</v>
      </c>
      <c r="H32" s="355">
        <f t="shared" si="2"/>
        <v>-80.81341419907243</v>
      </c>
      <c r="I32" s="187">
        <v>50388</v>
      </c>
      <c r="J32" s="197"/>
      <c r="K32" s="123">
        <v>70386</v>
      </c>
      <c r="L32" s="355">
        <f t="shared" si="3"/>
        <v>-28.41190009376865</v>
      </c>
    </row>
    <row r="33" spans="2:12" ht="12">
      <c r="B33" s="89"/>
      <c r="C33" s="17" t="s">
        <v>127</v>
      </c>
      <c r="D33" s="38">
        <v>21</v>
      </c>
      <c r="E33" s="371">
        <v>126684</v>
      </c>
      <c r="F33" s="123"/>
      <c r="G33" s="123">
        <v>99059</v>
      </c>
      <c r="H33" s="355">
        <f t="shared" si="2"/>
        <v>27.88742062811052</v>
      </c>
      <c r="I33" s="187">
        <v>636816</v>
      </c>
      <c r="J33" s="197"/>
      <c r="K33" s="123">
        <v>418932</v>
      </c>
      <c r="L33" s="355">
        <f t="shared" si="3"/>
        <v>52.00939531952679</v>
      </c>
    </row>
    <row r="34" spans="2:12" ht="12">
      <c r="B34" s="104" t="s">
        <v>128</v>
      </c>
      <c r="C34" s="17"/>
      <c r="D34" s="38">
        <v>22</v>
      </c>
      <c r="E34" s="371">
        <f>SUM(E11:E33)</f>
        <v>8337568</v>
      </c>
      <c r="F34" s="123"/>
      <c r="G34" s="123">
        <f>SUM(G11:G33)</f>
        <v>8063957</v>
      </c>
      <c r="H34" s="355">
        <f t="shared" si="2"/>
        <v>3.3930116442833196</v>
      </c>
      <c r="I34" s="187">
        <f>SUM(I11:I33)</f>
        <v>48469303</v>
      </c>
      <c r="J34" s="197"/>
      <c r="K34" s="123">
        <f>SUM(K11:K33)</f>
        <v>44906170</v>
      </c>
      <c r="L34" s="355">
        <f t="shared" si="3"/>
        <v>7.934617893264999</v>
      </c>
    </row>
    <row r="35" spans="2:12" ht="12">
      <c r="B35" s="23" t="s">
        <v>49</v>
      </c>
      <c r="C35" s="201" t="s">
        <v>169</v>
      </c>
      <c r="D35" s="201">
        <v>23</v>
      </c>
      <c r="E35" s="372">
        <v>664228</v>
      </c>
      <c r="F35" s="201"/>
      <c r="G35" s="123">
        <v>536442</v>
      </c>
      <c r="H35" s="355">
        <f t="shared" si="2"/>
        <v>23.82102818198426</v>
      </c>
      <c r="I35" s="122">
        <v>3371631</v>
      </c>
      <c r="J35" s="201"/>
      <c r="K35" s="123">
        <v>2904995</v>
      </c>
      <c r="L35" s="355">
        <f t="shared" si="3"/>
        <v>16.06322902449058</v>
      </c>
    </row>
    <row r="36" spans="2:12" ht="12">
      <c r="B36" s="72" t="s">
        <v>35</v>
      </c>
      <c r="C36" s="83" t="s">
        <v>170</v>
      </c>
      <c r="D36" s="202">
        <v>24</v>
      </c>
      <c r="E36" s="373">
        <f>E34-E35</f>
        <v>7673340</v>
      </c>
      <c r="F36" s="83"/>
      <c r="G36" s="203">
        <f>G34-G35</f>
        <v>7527515</v>
      </c>
      <c r="H36" s="357">
        <f t="shared" si="2"/>
        <v>1.937226295796151</v>
      </c>
      <c r="I36" s="203">
        <f>I34-I35</f>
        <v>45097672</v>
      </c>
      <c r="J36" s="83"/>
      <c r="K36" s="370">
        <f>K34-K35</f>
        <v>42001175</v>
      </c>
      <c r="L36" s="374">
        <f t="shared" si="3"/>
        <v>7.37240565293709</v>
      </c>
    </row>
    <row r="37" spans="2:12" s="67" customFormat="1" ht="9.75" customHeight="1">
      <c r="B37" s="452"/>
      <c r="C37" s="388"/>
      <c r="D37" s="388"/>
      <c r="E37" s="387" t="s">
        <v>171</v>
      </c>
      <c r="F37" s="388"/>
      <c r="G37" s="387" t="s">
        <v>172</v>
      </c>
      <c r="H37" s="389"/>
      <c r="I37" s="387"/>
      <c r="J37" s="388"/>
      <c r="K37" s="387" t="s">
        <v>283</v>
      </c>
      <c r="L37" s="387" t="s">
        <v>352</v>
      </c>
    </row>
    <row r="38" spans="2:12" s="67" customFormat="1" ht="9.75" customHeight="1">
      <c r="B38" s="452"/>
      <c r="C38" s="389"/>
      <c r="D38" s="388"/>
      <c r="E38" s="453"/>
      <c r="F38" s="453" t="s">
        <v>0</v>
      </c>
      <c r="G38" s="454"/>
      <c r="H38" s="452"/>
      <c r="I38" s="452"/>
      <c r="J38" s="389" t="s">
        <v>173</v>
      </c>
      <c r="K38" s="454">
        <v>12060</v>
      </c>
      <c r="L38" s="453">
        <v>92681</v>
      </c>
    </row>
    <row r="39" spans="2:12" s="67" customFormat="1" ht="9.75" customHeight="1">
      <c r="B39" s="452"/>
      <c r="C39" s="389" t="s">
        <v>174</v>
      </c>
      <c r="D39" s="452"/>
      <c r="E39" s="453">
        <v>72746</v>
      </c>
      <c r="F39" s="453"/>
      <c r="G39" s="454">
        <v>333001</v>
      </c>
      <c r="H39" s="452"/>
      <c r="I39" s="452"/>
      <c r="J39" s="389" t="s">
        <v>175</v>
      </c>
      <c r="K39" s="454">
        <v>2795</v>
      </c>
      <c r="L39" s="453">
        <v>13285</v>
      </c>
    </row>
    <row r="40" spans="2:12" s="67" customFormat="1" ht="9.75" customHeight="1">
      <c r="B40" s="452"/>
      <c r="C40" s="389" t="s">
        <v>176</v>
      </c>
      <c r="D40" s="452"/>
      <c r="E40" s="453">
        <v>1118363</v>
      </c>
      <c r="F40" s="453"/>
      <c r="G40" s="454">
        <v>5885612</v>
      </c>
      <c r="H40" s="452"/>
      <c r="I40" s="452"/>
      <c r="J40" s="389" t="s">
        <v>177</v>
      </c>
      <c r="K40" s="454">
        <v>14753</v>
      </c>
      <c r="L40" s="453">
        <v>128129</v>
      </c>
    </row>
    <row r="41" spans="2:12" s="67" customFormat="1" ht="9.75" customHeight="1">
      <c r="B41" s="452"/>
      <c r="C41" s="389" t="s">
        <v>286</v>
      </c>
      <c r="E41" s="453">
        <v>387578</v>
      </c>
      <c r="F41" s="453"/>
      <c r="G41" s="454">
        <v>1811348</v>
      </c>
      <c r="H41" s="452"/>
      <c r="I41" s="452"/>
      <c r="J41" s="389" t="s">
        <v>178</v>
      </c>
      <c r="K41" s="454">
        <v>9170</v>
      </c>
      <c r="L41" s="453">
        <v>114507</v>
      </c>
    </row>
    <row r="42" spans="2:12" s="67" customFormat="1" ht="9.75" customHeight="1">
      <c r="B42" s="452"/>
      <c r="C42" s="389"/>
      <c r="D42" s="452"/>
      <c r="E42" s="387" t="s">
        <v>167</v>
      </c>
      <c r="F42" s="453"/>
      <c r="G42" s="387" t="s">
        <v>350</v>
      </c>
      <c r="H42" s="452"/>
      <c r="I42" s="452"/>
      <c r="J42" s="389" t="s">
        <v>179</v>
      </c>
      <c r="K42" s="454">
        <v>28422</v>
      </c>
      <c r="L42" s="453">
        <v>263605</v>
      </c>
    </row>
    <row r="43" spans="2:12" ht="9.75" customHeight="1">
      <c r="B43" s="455"/>
      <c r="C43" s="495" t="s">
        <v>353</v>
      </c>
      <c r="D43" s="496"/>
      <c r="E43" s="497">
        <v>87000</v>
      </c>
      <c r="F43" s="497"/>
      <c r="G43" s="498">
        <v>355182</v>
      </c>
      <c r="H43" s="455"/>
      <c r="I43" s="455"/>
      <c r="J43" s="455"/>
      <c r="K43" s="455"/>
      <c r="L43" s="455"/>
    </row>
    <row r="44" spans="3:7" ht="12">
      <c r="C44" s="495" t="s">
        <v>354</v>
      </c>
      <c r="D44" s="499"/>
      <c r="E44" s="497">
        <v>674317</v>
      </c>
      <c r="F44" s="494"/>
      <c r="G44" s="498">
        <v>4973176</v>
      </c>
    </row>
    <row r="45" ht="12"/>
    <row r="46" ht="12"/>
  </sheetData>
  <sheetProtection/>
  <hyperlinks>
    <hyperlink ref="L1" location="Inhalt!F27" display="Inhalt!F27"/>
  </hyperlinks>
  <printOptions horizontalCentered="1"/>
  <pageMargins left="0.1968503937007874" right="0.1968503937007874" top="0.85" bottom="0" header="0.44" footer="0.2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N39"/>
  <sheetViews>
    <sheetView showRowColHeaders="0" zoomScale="85" zoomScaleNormal="85" zoomScalePageLayoutView="0" workbookViewId="0" topLeftCell="A1">
      <selection activeCell="M1" sqref="M1"/>
    </sheetView>
  </sheetViews>
  <sheetFormatPr defaultColWidth="0" defaultRowHeight="12.75" zeroHeight="1"/>
  <cols>
    <col min="1" max="1" width="1.8515625" style="205" customWidth="1"/>
    <col min="2" max="2" width="1.1484375" style="205" customWidth="1"/>
    <col min="3" max="3" width="22.28125" style="205" customWidth="1"/>
    <col min="4" max="4" width="3.28125" style="205" customWidth="1"/>
    <col min="5" max="5" width="12.7109375" style="205" customWidth="1"/>
    <col min="6" max="6" width="11.421875" style="205" customWidth="1"/>
    <col min="7" max="7" width="11.7109375" style="205" customWidth="1"/>
    <col min="8" max="8" width="11.421875" style="205" customWidth="1"/>
    <col min="9" max="9" width="2.421875" style="205" customWidth="1"/>
    <col min="10" max="10" width="11.00390625" style="205" customWidth="1"/>
    <col min="11" max="11" width="14.140625" style="205" customWidth="1"/>
    <col min="12" max="12" width="12.28125" style="205" customWidth="1"/>
    <col min="13" max="13" width="12.57421875" style="205" customWidth="1"/>
    <col min="14" max="14" width="2.140625" style="205" customWidth="1"/>
    <col min="15" max="16" width="9.140625" style="205" customWidth="1"/>
    <col min="17" max="16384" width="0" style="205" hidden="1" customWidth="1"/>
  </cols>
  <sheetData>
    <row r="1" spans="2:14" ht="15">
      <c r="B1" s="508" t="s">
        <v>370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477" t="str">
        <f>INDEX(rP1.Inhalte,22,1)</f>
        <v>zurück zum Inhaltsverzeichnis</v>
      </c>
      <c r="N1" s="204"/>
    </row>
    <row r="2" ht="4.5" customHeight="1"/>
    <row r="3" spans="2:14" ht="12">
      <c r="B3" s="206" t="s">
        <v>180</v>
      </c>
      <c r="N3" s="207" t="s">
        <v>73</v>
      </c>
    </row>
    <row r="4" spans="3:12" ht="4.5" customHeight="1">
      <c r="C4" s="208"/>
      <c r="D4" s="208"/>
      <c r="E4" s="209"/>
      <c r="F4" s="209"/>
      <c r="G4" s="209"/>
      <c r="H4" s="209"/>
      <c r="I4" s="209"/>
      <c r="J4" s="209"/>
      <c r="K4" s="209"/>
      <c r="L4" s="208"/>
    </row>
    <row r="5" spans="2:14" ht="12">
      <c r="B5" s="210"/>
      <c r="C5" s="211"/>
      <c r="D5" s="212"/>
      <c r="E5" s="213"/>
      <c r="F5" s="214" t="s">
        <v>137</v>
      </c>
      <c r="G5" s="215"/>
      <c r="H5" s="216"/>
      <c r="I5" s="213" t="s">
        <v>0</v>
      </c>
      <c r="J5" s="217"/>
      <c r="K5" s="218" t="s">
        <v>138</v>
      </c>
      <c r="L5" s="213"/>
      <c r="M5" s="213" t="s">
        <v>80</v>
      </c>
      <c r="N5" s="212"/>
    </row>
    <row r="6" spans="2:14" ht="12">
      <c r="B6" s="219"/>
      <c r="C6" s="207" t="s">
        <v>139</v>
      </c>
      <c r="D6" s="220" t="s">
        <v>0</v>
      </c>
      <c r="E6" s="221" t="s">
        <v>89</v>
      </c>
      <c r="F6" s="222" t="s">
        <v>140</v>
      </c>
      <c r="G6" s="222" t="s">
        <v>141</v>
      </c>
      <c r="H6" s="223" t="s">
        <v>142</v>
      </c>
      <c r="I6" s="221" t="s">
        <v>143</v>
      </c>
      <c r="J6" s="224"/>
      <c r="K6" s="222" t="s">
        <v>144</v>
      </c>
      <c r="L6" s="221" t="s">
        <v>145</v>
      </c>
      <c r="M6" s="221" t="s">
        <v>146</v>
      </c>
      <c r="N6" s="225"/>
    </row>
    <row r="7" spans="2:14" ht="12">
      <c r="B7" s="219"/>
      <c r="D7" s="220"/>
      <c r="E7" s="221" t="s">
        <v>97</v>
      </c>
      <c r="F7" s="222" t="s">
        <v>147</v>
      </c>
      <c r="G7" s="222" t="s">
        <v>148</v>
      </c>
      <c r="H7" s="223" t="s">
        <v>149</v>
      </c>
      <c r="I7" s="221"/>
      <c r="J7" s="224"/>
      <c r="K7" s="222" t="s">
        <v>150</v>
      </c>
      <c r="L7" s="221" t="s">
        <v>151</v>
      </c>
      <c r="M7" s="221" t="s">
        <v>152</v>
      </c>
      <c r="N7" s="225"/>
    </row>
    <row r="8" spans="2:14" ht="4.5" customHeight="1">
      <c r="B8" s="219"/>
      <c r="D8" s="220"/>
      <c r="E8" s="221"/>
      <c r="F8" s="222"/>
      <c r="G8" s="222"/>
      <c r="I8" s="221"/>
      <c r="J8" s="224"/>
      <c r="K8" s="222"/>
      <c r="L8" s="221"/>
      <c r="M8" s="221"/>
      <c r="N8" s="225"/>
    </row>
    <row r="9" spans="2:14" ht="12">
      <c r="B9" s="219" t="s">
        <v>58</v>
      </c>
      <c r="D9" s="220"/>
      <c r="E9" s="226" t="s">
        <v>98</v>
      </c>
      <c r="F9" s="222" t="s">
        <v>99</v>
      </c>
      <c r="G9" s="222" t="s">
        <v>99</v>
      </c>
      <c r="H9" s="222" t="s">
        <v>99</v>
      </c>
      <c r="I9" s="226" t="s">
        <v>98</v>
      </c>
      <c r="J9" s="227"/>
      <c r="K9" s="222" t="s">
        <v>99</v>
      </c>
      <c r="L9" s="224" t="s">
        <v>99</v>
      </c>
      <c r="M9" s="228" t="s">
        <v>100</v>
      </c>
      <c r="N9" s="229"/>
    </row>
    <row r="10" spans="2:14" ht="12">
      <c r="B10" s="230"/>
      <c r="C10" s="208"/>
      <c r="D10" s="231"/>
      <c r="E10" s="214" t="s">
        <v>101</v>
      </c>
      <c r="F10" s="232" t="s">
        <v>20</v>
      </c>
      <c r="G10" s="232" t="s">
        <v>21</v>
      </c>
      <c r="H10" s="232" t="s">
        <v>55</v>
      </c>
      <c r="I10" s="214" t="s">
        <v>23</v>
      </c>
      <c r="J10" s="215"/>
      <c r="K10" s="232" t="s">
        <v>24</v>
      </c>
      <c r="L10" s="214" t="s">
        <v>102</v>
      </c>
      <c r="M10" s="214" t="s">
        <v>103</v>
      </c>
      <c r="N10" s="233"/>
    </row>
    <row r="11" spans="2:14" ht="12">
      <c r="B11" s="219" t="s">
        <v>104</v>
      </c>
      <c r="C11" s="220"/>
      <c r="D11" s="234"/>
      <c r="E11" s="235"/>
      <c r="F11" s="222"/>
      <c r="G11" s="222"/>
      <c r="H11" s="222"/>
      <c r="I11" s="236"/>
      <c r="J11" s="237"/>
      <c r="K11" s="222"/>
      <c r="L11" s="235"/>
      <c r="M11" s="235"/>
      <c r="N11" s="238"/>
    </row>
    <row r="12" spans="2:14" ht="12">
      <c r="B12" s="219"/>
      <c r="C12" s="208" t="s">
        <v>105</v>
      </c>
      <c r="D12" s="239">
        <v>1</v>
      </c>
      <c r="E12" s="122">
        <v>7584602</v>
      </c>
      <c r="F12" s="122">
        <v>106</v>
      </c>
      <c r="G12" s="122">
        <v>270367</v>
      </c>
      <c r="H12" s="122">
        <v>0</v>
      </c>
      <c r="I12" s="122"/>
      <c r="J12" s="123">
        <v>-34256</v>
      </c>
      <c r="K12" s="122">
        <v>18992</v>
      </c>
      <c r="L12" s="122">
        <f>E12-F12-G12-H12+J12-K12-M12</f>
        <v>60229</v>
      </c>
      <c r="M12" s="122">
        <v>7200652</v>
      </c>
      <c r="N12" s="241"/>
    </row>
    <row r="13" spans="2:14" ht="12">
      <c r="B13" s="219"/>
      <c r="C13" s="208" t="s">
        <v>106</v>
      </c>
      <c r="D13" s="232">
        <v>2</v>
      </c>
      <c r="E13" s="122">
        <v>9787253</v>
      </c>
      <c r="F13" s="122">
        <v>515839</v>
      </c>
      <c r="G13" s="122">
        <v>1289392</v>
      </c>
      <c r="H13" s="122">
        <v>0</v>
      </c>
      <c r="I13" s="122"/>
      <c r="J13" s="123">
        <v>47789</v>
      </c>
      <c r="K13" s="122">
        <v>-80995</v>
      </c>
      <c r="L13" s="122">
        <f aca="true" t="shared" si="0" ref="L13:L19">E13-F13-G13-H13+J13-K13-M13</f>
        <v>80845</v>
      </c>
      <c r="M13" s="122">
        <v>8029961</v>
      </c>
      <c r="N13" s="241" t="s">
        <v>123</v>
      </c>
    </row>
    <row r="14" spans="2:14" ht="12">
      <c r="B14" s="219"/>
      <c r="C14" s="208" t="s">
        <v>107</v>
      </c>
      <c r="D14" s="232">
        <v>3</v>
      </c>
      <c r="E14" s="122">
        <v>2825290</v>
      </c>
      <c r="F14" s="122">
        <v>37269</v>
      </c>
      <c r="G14" s="122">
        <v>1416186</v>
      </c>
      <c r="H14" s="122">
        <v>0</v>
      </c>
      <c r="I14" s="122"/>
      <c r="J14" s="123">
        <v>-8817</v>
      </c>
      <c r="K14" s="122">
        <v>-50324</v>
      </c>
      <c r="L14" s="122">
        <f t="shared" si="0"/>
        <v>30266</v>
      </c>
      <c r="M14" s="122">
        <v>1383076</v>
      </c>
      <c r="N14" s="241"/>
    </row>
    <row r="15" spans="2:14" ht="12">
      <c r="B15" s="219"/>
      <c r="C15" s="208" t="s">
        <v>108</v>
      </c>
      <c r="D15" s="232">
        <v>4</v>
      </c>
      <c r="E15" s="122">
        <v>21598402</v>
      </c>
      <c r="F15" s="122">
        <v>521585</v>
      </c>
      <c r="G15" s="122">
        <v>4231450</v>
      </c>
      <c r="H15" s="122">
        <v>0</v>
      </c>
      <c r="I15" s="122"/>
      <c r="J15" s="123">
        <v>-376131</v>
      </c>
      <c r="K15" s="122">
        <v>-213790</v>
      </c>
      <c r="L15" s="122">
        <f t="shared" si="0"/>
        <v>295565</v>
      </c>
      <c r="M15" s="122">
        <v>16387461</v>
      </c>
      <c r="N15" s="241"/>
    </row>
    <row r="16" spans="2:14" ht="12">
      <c r="B16" s="219"/>
      <c r="C16" s="208" t="s">
        <v>109</v>
      </c>
      <c r="D16" s="232">
        <v>5</v>
      </c>
      <c r="E16" s="122">
        <v>5988802</v>
      </c>
      <c r="F16" s="122">
        <v>263056</v>
      </c>
      <c r="G16" s="122">
        <v>344324</v>
      </c>
      <c r="H16" s="122">
        <v>340247</v>
      </c>
      <c r="I16" s="122"/>
      <c r="J16" s="123">
        <v>452302</v>
      </c>
      <c r="K16" s="122">
        <v>83165</v>
      </c>
      <c r="L16" s="122">
        <f t="shared" si="0"/>
        <v>81954</v>
      </c>
      <c r="M16" s="122">
        <v>5328358</v>
      </c>
      <c r="N16" s="241"/>
    </row>
    <row r="17" spans="2:14" ht="12">
      <c r="B17" s="219"/>
      <c r="C17" s="208" t="s">
        <v>110</v>
      </c>
      <c r="D17" s="232">
        <v>6</v>
      </c>
      <c r="E17" s="122">
        <v>680411</v>
      </c>
      <c r="F17" s="122">
        <v>819</v>
      </c>
      <c r="G17" s="122">
        <v>7225</v>
      </c>
      <c r="H17" s="122">
        <v>0</v>
      </c>
      <c r="I17" s="122"/>
      <c r="J17" s="123">
        <v>-125360</v>
      </c>
      <c r="K17" s="122">
        <v>37204</v>
      </c>
      <c r="L17" s="122">
        <f t="shared" si="0"/>
        <v>89893</v>
      </c>
      <c r="M17" s="122">
        <v>419910</v>
      </c>
      <c r="N17" s="241"/>
    </row>
    <row r="18" spans="2:14" ht="12">
      <c r="B18" s="219"/>
      <c r="C18" s="208" t="s">
        <v>111</v>
      </c>
      <c r="D18" s="232">
        <v>7</v>
      </c>
      <c r="E18" s="122">
        <v>1510637</v>
      </c>
      <c r="F18" s="122">
        <v>141949</v>
      </c>
      <c r="G18" s="122">
        <v>709163</v>
      </c>
      <c r="H18" s="122">
        <v>416555</v>
      </c>
      <c r="I18" s="122"/>
      <c r="J18" s="123">
        <v>436471</v>
      </c>
      <c r="K18" s="122">
        <v>122657</v>
      </c>
      <c r="L18" s="122">
        <f t="shared" si="0"/>
        <v>-55423</v>
      </c>
      <c r="M18" s="122">
        <v>612207</v>
      </c>
      <c r="N18" s="241" t="s">
        <v>123</v>
      </c>
    </row>
    <row r="19" spans="2:14" ht="12">
      <c r="B19" s="230"/>
      <c r="C19" s="208" t="s">
        <v>112</v>
      </c>
      <c r="D19" s="232">
        <v>8</v>
      </c>
      <c r="E19" s="122">
        <v>1273283</v>
      </c>
      <c r="F19" s="122">
        <v>11243</v>
      </c>
      <c r="G19" s="122">
        <v>557398</v>
      </c>
      <c r="H19" s="122">
        <v>0</v>
      </c>
      <c r="I19" s="122"/>
      <c r="J19" s="123">
        <v>-295866</v>
      </c>
      <c r="K19" s="122">
        <v>-108865</v>
      </c>
      <c r="L19" s="122">
        <f t="shared" si="0"/>
        <v>27695</v>
      </c>
      <c r="M19" s="122">
        <v>489946</v>
      </c>
      <c r="N19" s="241"/>
    </row>
    <row r="20" spans="2:14" ht="3.75" customHeight="1">
      <c r="B20" s="230"/>
      <c r="C20" s="208"/>
      <c r="D20" s="232"/>
      <c r="E20" s="122"/>
      <c r="F20" s="93"/>
      <c r="G20" s="93"/>
      <c r="H20" s="93"/>
      <c r="I20" s="122"/>
      <c r="J20" s="187"/>
      <c r="K20" s="93"/>
      <c r="L20" s="122"/>
      <c r="M20" s="122"/>
      <c r="N20" s="241"/>
    </row>
    <row r="21" spans="2:14" ht="12">
      <c r="B21" s="219" t="s">
        <v>113</v>
      </c>
      <c r="D21" s="218"/>
      <c r="E21" s="124" t="s">
        <v>0</v>
      </c>
      <c r="F21" s="91"/>
      <c r="G21" s="91"/>
      <c r="H21" s="91"/>
      <c r="I21" s="124"/>
      <c r="J21" s="11"/>
      <c r="K21" s="91"/>
      <c r="L21" s="124"/>
      <c r="M21" s="124"/>
      <c r="N21" s="242"/>
    </row>
    <row r="22" spans="2:14" ht="12">
      <c r="B22" s="219"/>
      <c r="C22" s="208" t="s">
        <v>114</v>
      </c>
      <c r="D22" s="239">
        <v>9</v>
      </c>
      <c r="E22" s="122">
        <v>1953203</v>
      </c>
      <c r="F22" s="122">
        <v>10874</v>
      </c>
      <c r="G22" s="122">
        <v>127083</v>
      </c>
      <c r="H22" s="122">
        <v>0</v>
      </c>
      <c r="I22" s="122"/>
      <c r="J22" s="123">
        <v>0</v>
      </c>
      <c r="K22" s="122">
        <v>-3962</v>
      </c>
      <c r="L22" s="122">
        <f aca="true" t="shared" si="1" ref="L22:L34">E22-F22-G22-H22+J22-K22-M22</f>
        <v>13323</v>
      </c>
      <c r="M22" s="122">
        <v>1805885</v>
      </c>
      <c r="N22" s="241"/>
    </row>
    <row r="23" spans="2:14" ht="12">
      <c r="B23" s="219"/>
      <c r="C23" s="208" t="s">
        <v>115</v>
      </c>
      <c r="D23" s="232">
        <v>10</v>
      </c>
      <c r="E23" s="122">
        <v>209530</v>
      </c>
      <c r="F23" s="122">
        <v>0</v>
      </c>
      <c r="G23" s="122">
        <v>0</v>
      </c>
      <c r="H23" s="122">
        <v>0</v>
      </c>
      <c r="I23" s="122"/>
      <c r="J23" s="123">
        <v>372</v>
      </c>
      <c r="K23" s="122">
        <v>-31</v>
      </c>
      <c r="L23" s="122">
        <f t="shared" si="1"/>
        <v>17098</v>
      </c>
      <c r="M23" s="122">
        <v>192835</v>
      </c>
      <c r="N23" s="241"/>
    </row>
    <row r="24" spans="2:14" ht="12">
      <c r="B24" s="219"/>
      <c r="C24" s="208" t="s">
        <v>116</v>
      </c>
      <c r="D24" s="232">
        <v>11</v>
      </c>
      <c r="E24" s="122">
        <v>220681</v>
      </c>
      <c r="F24" s="122">
        <v>24908</v>
      </c>
      <c r="G24" s="122">
        <v>117984</v>
      </c>
      <c r="H24" s="122">
        <v>0</v>
      </c>
      <c r="I24" s="122"/>
      <c r="J24" s="123">
        <v>-5271</v>
      </c>
      <c r="K24" s="122">
        <v>2283</v>
      </c>
      <c r="L24" s="122">
        <f t="shared" si="1"/>
        <v>-4</v>
      </c>
      <c r="M24" s="122">
        <v>70239</v>
      </c>
      <c r="N24" s="241"/>
    </row>
    <row r="25" spans="2:14" ht="12">
      <c r="B25" s="219"/>
      <c r="C25" s="208" t="s">
        <v>117</v>
      </c>
      <c r="D25" s="232">
        <v>12</v>
      </c>
      <c r="E25" s="122">
        <v>85469</v>
      </c>
      <c r="F25" s="122">
        <v>6831</v>
      </c>
      <c r="G25" s="122">
        <v>17364</v>
      </c>
      <c r="H25" s="122">
        <v>0</v>
      </c>
      <c r="I25" s="122"/>
      <c r="J25" s="123">
        <v>-168</v>
      </c>
      <c r="K25" s="122">
        <v>-487</v>
      </c>
      <c r="L25" s="122">
        <f t="shared" si="1"/>
        <v>-205</v>
      </c>
      <c r="M25" s="122">
        <v>61798</v>
      </c>
      <c r="N25" s="241"/>
    </row>
    <row r="26" spans="2:14" ht="12">
      <c r="B26" s="219"/>
      <c r="C26" s="208" t="s">
        <v>118</v>
      </c>
      <c r="D26" s="232">
        <v>13</v>
      </c>
      <c r="E26" s="122">
        <v>2679</v>
      </c>
      <c r="F26" s="122">
        <v>0</v>
      </c>
      <c r="G26" s="122">
        <v>907</v>
      </c>
      <c r="H26" s="122">
        <v>0</v>
      </c>
      <c r="I26" s="122"/>
      <c r="J26" s="123">
        <v>13</v>
      </c>
      <c r="K26" s="122">
        <v>-511</v>
      </c>
      <c r="L26" s="122">
        <f t="shared" si="1"/>
        <v>74</v>
      </c>
      <c r="M26" s="122">
        <v>2222</v>
      </c>
      <c r="N26" s="241"/>
    </row>
    <row r="27" spans="2:14" ht="12">
      <c r="B27" s="219"/>
      <c r="C27" s="208" t="s">
        <v>119</v>
      </c>
      <c r="D27" s="232">
        <v>14</v>
      </c>
      <c r="E27" s="122">
        <v>0</v>
      </c>
      <c r="F27" s="122">
        <v>0</v>
      </c>
      <c r="G27" s="122">
        <v>0</v>
      </c>
      <c r="H27" s="122">
        <v>0</v>
      </c>
      <c r="I27" s="122"/>
      <c r="J27" s="123">
        <v>0</v>
      </c>
      <c r="K27" s="122">
        <v>0</v>
      </c>
      <c r="L27" s="122">
        <f t="shared" si="1"/>
        <v>0</v>
      </c>
      <c r="M27" s="122">
        <v>0</v>
      </c>
      <c r="N27" s="241"/>
    </row>
    <row r="28" spans="2:14" ht="12">
      <c r="B28" s="219"/>
      <c r="C28" s="208" t="s">
        <v>120</v>
      </c>
      <c r="D28" s="232">
        <v>15</v>
      </c>
      <c r="E28" s="122">
        <v>4881462</v>
      </c>
      <c r="F28" s="122">
        <v>357876</v>
      </c>
      <c r="G28" s="122">
        <v>498274</v>
      </c>
      <c r="H28" s="122">
        <v>0</v>
      </c>
      <c r="I28" s="122"/>
      <c r="J28" s="123">
        <v>-13071</v>
      </c>
      <c r="K28" s="122">
        <v>-79486</v>
      </c>
      <c r="L28" s="122">
        <f t="shared" si="1"/>
        <v>63895</v>
      </c>
      <c r="M28" s="122">
        <v>4027832</v>
      </c>
      <c r="N28" s="241"/>
    </row>
    <row r="29" spans="2:14" ht="12">
      <c r="B29" s="219"/>
      <c r="C29" s="208" t="s">
        <v>121</v>
      </c>
      <c r="D29" s="232">
        <v>16</v>
      </c>
      <c r="E29" s="122">
        <v>16912</v>
      </c>
      <c r="F29" s="122">
        <v>5269</v>
      </c>
      <c r="G29" s="122">
        <v>1</v>
      </c>
      <c r="H29" s="122">
        <v>0</v>
      </c>
      <c r="I29" s="122"/>
      <c r="J29" s="123">
        <v>-1</v>
      </c>
      <c r="K29" s="122">
        <v>-520</v>
      </c>
      <c r="L29" s="122">
        <f t="shared" si="1"/>
        <v>-842</v>
      </c>
      <c r="M29" s="122">
        <v>13003</v>
      </c>
      <c r="N29" s="241"/>
    </row>
    <row r="30" spans="2:14" ht="12">
      <c r="B30" s="219"/>
      <c r="C30" s="208" t="s">
        <v>122</v>
      </c>
      <c r="D30" s="232">
        <v>17</v>
      </c>
      <c r="E30" s="122">
        <v>1100229</v>
      </c>
      <c r="F30" s="122">
        <v>234207</v>
      </c>
      <c r="G30" s="122">
        <v>498839</v>
      </c>
      <c r="H30" s="122">
        <v>0</v>
      </c>
      <c r="I30" s="122"/>
      <c r="J30" s="123">
        <v>-8193</v>
      </c>
      <c r="K30" s="122">
        <v>-49389</v>
      </c>
      <c r="L30" s="122">
        <f t="shared" si="1"/>
        <v>-31451</v>
      </c>
      <c r="M30" s="122">
        <v>439830</v>
      </c>
      <c r="N30" s="241"/>
    </row>
    <row r="31" spans="2:14" ht="12">
      <c r="B31" s="219"/>
      <c r="C31" s="208" t="s">
        <v>124</v>
      </c>
      <c r="D31" s="232">
        <v>18</v>
      </c>
      <c r="E31" s="122">
        <v>1610546</v>
      </c>
      <c r="F31" s="122">
        <v>69928</v>
      </c>
      <c r="G31" s="122">
        <v>638516</v>
      </c>
      <c r="H31" s="122">
        <v>0</v>
      </c>
      <c r="I31" s="122"/>
      <c r="J31" s="123">
        <v>-5018</v>
      </c>
      <c r="K31" s="122">
        <v>-26135</v>
      </c>
      <c r="L31" s="122">
        <f t="shared" si="1"/>
        <v>63179</v>
      </c>
      <c r="M31" s="122">
        <v>860040</v>
      </c>
      <c r="N31" s="241"/>
    </row>
    <row r="32" spans="2:14" ht="12">
      <c r="B32" s="219"/>
      <c r="C32" s="208" t="s">
        <v>125</v>
      </c>
      <c r="D32" s="232">
        <v>19</v>
      </c>
      <c r="E32" s="122">
        <v>883360</v>
      </c>
      <c r="F32" s="122">
        <v>1901</v>
      </c>
      <c r="G32" s="122">
        <v>439147</v>
      </c>
      <c r="H32" s="122">
        <v>0</v>
      </c>
      <c r="I32" s="122"/>
      <c r="J32" s="123">
        <v>0</v>
      </c>
      <c r="K32" s="122">
        <v>-21144</v>
      </c>
      <c r="L32" s="122">
        <f t="shared" si="1"/>
        <v>6612</v>
      </c>
      <c r="M32" s="122">
        <v>456844</v>
      </c>
      <c r="N32" s="241"/>
    </row>
    <row r="33" spans="2:14" ht="12">
      <c r="B33" s="219"/>
      <c r="C33" s="208" t="s">
        <v>126</v>
      </c>
      <c r="D33" s="232">
        <v>20</v>
      </c>
      <c r="E33" s="122">
        <v>143607</v>
      </c>
      <c r="F33" s="122">
        <v>25348</v>
      </c>
      <c r="G33" s="122">
        <v>76171</v>
      </c>
      <c r="H33" s="122">
        <v>0</v>
      </c>
      <c r="I33" s="122"/>
      <c r="J33" s="123">
        <v>3883</v>
      </c>
      <c r="K33" s="122">
        <v>-7686</v>
      </c>
      <c r="L33" s="122">
        <f t="shared" si="1"/>
        <v>3269</v>
      </c>
      <c r="M33" s="122">
        <v>50388</v>
      </c>
      <c r="N33" s="241"/>
    </row>
    <row r="34" spans="2:14" ht="12">
      <c r="B34" s="219"/>
      <c r="C34" s="208" t="s">
        <v>127</v>
      </c>
      <c r="D34" s="232">
        <v>21</v>
      </c>
      <c r="E34" s="122">
        <v>664306</v>
      </c>
      <c r="F34" s="122">
        <v>10</v>
      </c>
      <c r="G34" s="122">
        <v>22018</v>
      </c>
      <c r="H34" s="122">
        <v>0</v>
      </c>
      <c r="I34" s="122"/>
      <c r="J34" s="123">
        <v>-68678</v>
      </c>
      <c r="K34" s="122">
        <v>-23559</v>
      </c>
      <c r="L34" s="122">
        <f t="shared" si="1"/>
        <v>-39657</v>
      </c>
      <c r="M34" s="122">
        <v>636816</v>
      </c>
      <c r="N34" s="241"/>
    </row>
    <row r="35" spans="2:14" ht="12">
      <c r="B35" s="243" t="s">
        <v>128</v>
      </c>
      <c r="C35" s="244"/>
      <c r="D35" s="245">
        <v>22</v>
      </c>
      <c r="E35" s="127">
        <f>SUM(E12:E34)</f>
        <v>63020664</v>
      </c>
      <c r="F35" s="127">
        <f>SUM(F12:F34)</f>
        <v>2229018</v>
      </c>
      <c r="G35" s="127">
        <f>SUM(G12:G34)</f>
        <v>11261809</v>
      </c>
      <c r="H35" s="127">
        <f>SUM(H12:H34)</f>
        <v>756802</v>
      </c>
      <c r="I35" s="127"/>
      <c r="J35" s="128">
        <f>SUM(J12:J34)</f>
        <v>0</v>
      </c>
      <c r="K35" s="129">
        <f>SUM(K12:K34)</f>
        <v>-402583</v>
      </c>
      <c r="L35" s="129">
        <f>SUM(L12:L34)</f>
        <v>706315</v>
      </c>
      <c r="M35" s="127">
        <f>SUM(M12:M34)</f>
        <v>48469303</v>
      </c>
      <c r="N35" s="247"/>
    </row>
    <row r="36" spans="9:14" ht="12">
      <c r="I36" s="218"/>
      <c r="J36" s="248" t="s">
        <v>153</v>
      </c>
      <c r="M36" s="249"/>
      <c r="N36" s="212"/>
    </row>
    <row r="37" spans="9:14" ht="12">
      <c r="I37" s="250" t="s">
        <v>49</v>
      </c>
      <c r="J37" s="248"/>
      <c r="K37" s="208" t="s">
        <v>154</v>
      </c>
      <c r="L37" s="208"/>
      <c r="M37" s="240">
        <v>3129873</v>
      </c>
      <c r="N37" s="231"/>
    </row>
    <row r="38" spans="3:14" ht="12">
      <c r="C38" s="251" t="s">
        <v>155</v>
      </c>
      <c r="I38" s="250" t="s">
        <v>49</v>
      </c>
      <c r="J38" s="248"/>
      <c r="K38" s="206" t="s">
        <v>156</v>
      </c>
      <c r="M38" s="240">
        <v>241758</v>
      </c>
      <c r="N38" s="231"/>
    </row>
    <row r="39" spans="3:14" ht="12">
      <c r="C39" s="251" t="s">
        <v>157</v>
      </c>
      <c r="I39" s="252" t="s">
        <v>35</v>
      </c>
      <c r="J39" s="243" t="s">
        <v>158</v>
      </c>
      <c r="K39" s="253"/>
      <c r="L39" s="254"/>
      <c r="M39" s="246">
        <f>M35-M37-M38</f>
        <v>45097672</v>
      </c>
      <c r="N39" s="247"/>
    </row>
    <row r="40" ht="12"/>
    <row r="41" ht="12"/>
    <row r="42" ht="12"/>
    <row r="43" ht="12"/>
  </sheetData>
  <sheetProtection/>
  <hyperlinks>
    <hyperlink ref="M1" location="Inhalt!F28" display="Inhalt!F28"/>
  </hyperlinks>
  <printOptions horizontalCentered="1"/>
  <pageMargins left="0" right="0" top="1.17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J33"/>
  <sheetViews>
    <sheetView showRowColHeaders="0" zoomScale="88" zoomScaleNormal="88" zoomScalePageLayoutView="0" workbookViewId="0" topLeftCell="A1">
      <selection activeCell="J1" sqref="J1"/>
    </sheetView>
  </sheetViews>
  <sheetFormatPr defaultColWidth="0" defaultRowHeight="12.75" zeroHeight="1"/>
  <cols>
    <col min="1" max="1" width="2.7109375" style="9" customWidth="1"/>
    <col min="2" max="2" width="2.00390625" style="9" customWidth="1"/>
    <col min="3" max="3" width="23.57421875" style="9" customWidth="1"/>
    <col min="4" max="4" width="3.28125" style="9" customWidth="1"/>
    <col min="5" max="10" width="15.8515625" style="9" customWidth="1"/>
    <col min="11" max="12" width="9.140625" style="9" customWidth="1"/>
    <col min="13" max="16384" width="0" style="9" hidden="1" customWidth="1"/>
  </cols>
  <sheetData>
    <row r="1" spans="2:10" ht="15">
      <c r="B1" s="354" t="s">
        <v>369</v>
      </c>
      <c r="C1" s="6"/>
      <c r="D1" s="6"/>
      <c r="E1" s="6"/>
      <c r="F1" s="6"/>
      <c r="G1" s="6"/>
      <c r="H1" s="6"/>
      <c r="I1" s="6"/>
      <c r="J1" s="476" t="str">
        <f>INDEX(rP1.Inhalte,22,1)</f>
        <v>zurück zum Inhaltsverzeichnis</v>
      </c>
    </row>
    <row r="2" ht="4.5" customHeight="1"/>
    <row r="3" spans="2:10" ht="12">
      <c r="B3" s="9" t="s">
        <v>181</v>
      </c>
      <c r="J3" s="16" t="s">
        <v>130</v>
      </c>
    </row>
    <row r="4" spans="3:9" ht="4.5" customHeight="1">
      <c r="C4" s="17"/>
      <c r="D4" s="17"/>
      <c r="E4" s="18"/>
      <c r="F4" s="18"/>
      <c r="G4" s="18"/>
      <c r="H4" s="18"/>
      <c r="I4" s="18"/>
    </row>
    <row r="5" spans="2:10" ht="12">
      <c r="B5" s="104"/>
      <c r="C5" s="16" t="s">
        <v>139</v>
      </c>
      <c r="D5" s="21"/>
      <c r="E5" s="113" t="s">
        <v>146</v>
      </c>
      <c r="F5" s="23" t="s">
        <v>182</v>
      </c>
      <c r="G5" s="115"/>
      <c r="H5" s="115" t="s">
        <v>183</v>
      </c>
      <c r="I5" s="23"/>
      <c r="J5" s="23" t="s">
        <v>80</v>
      </c>
    </row>
    <row r="6" spans="2:10" ht="12">
      <c r="B6" s="89"/>
      <c r="D6" s="30" t="s">
        <v>0</v>
      </c>
      <c r="E6" s="116" t="s">
        <v>152</v>
      </c>
      <c r="F6" s="32" t="s">
        <v>184</v>
      </c>
      <c r="G6" s="32" t="s">
        <v>183</v>
      </c>
      <c r="H6" s="32" t="s">
        <v>185</v>
      </c>
      <c r="I6" s="32" t="s">
        <v>186</v>
      </c>
      <c r="J6" s="33" t="s">
        <v>187</v>
      </c>
    </row>
    <row r="7" spans="2:10" ht="12">
      <c r="B7" s="89" t="s">
        <v>188</v>
      </c>
      <c r="D7" s="30"/>
      <c r="E7" s="116" t="s">
        <v>189</v>
      </c>
      <c r="F7" s="92" t="s">
        <v>190</v>
      </c>
      <c r="G7" s="92" t="s">
        <v>191</v>
      </c>
      <c r="H7" s="92" t="s">
        <v>192</v>
      </c>
      <c r="I7" s="32" t="s">
        <v>193</v>
      </c>
      <c r="J7" s="33" t="s">
        <v>194</v>
      </c>
    </row>
    <row r="8" spans="2:10" ht="12">
      <c r="B8" s="105"/>
      <c r="C8" s="17"/>
      <c r="D8" s="36"/>
      <c r="E8" s="25" t="s">
        <v>101</v>
      </c>
      <c r="F8" s="38" t="s">
        <v>20</v>
      </c>
      <c r="G8" s="38" t="s">
        <v>21</v>
      </c>
      <c r="H8" s="38" t="s">
        <v>55</v>
      </c>
      <c r="I8" s="38" t="s">
        <v>23</v>
      </c>
      <c r="J8" s="38" t="s">
        <v>24</v>
      </c>
    </row>
    <row r="9" spans="2:10" ht="12">
      <c r="B9" s="89" t="s">
        <v>104</v>
      </c>
      <c r="C9" s="30"/>
      <c r="D9" s="33"/>
      <c r="E9" s="22"/>
      <c r="F9" s="32"/>
      <c r="G9" s="32"/>
      <c r="H9" s="32"/>
      <c r="I9" s="32"/>
      <c r="J9" s="23"/>
    </row>
    <row r="10" spans="2:10" ht="12">
      <c r="B10" s="89"/>
      <c r="C10" s="17" t="s">
        <v>105</v>
      </c>
      <c r="D10" s="92">
        <v>1</v>
      </c>
      <c r="E10" s="122">
        <v>1068574</v>
      </c>
      <c r="F10" s="122">
        <v>1006440</v>
      </c>
      <c r="G10" s="122">
        <v>0</v>
      </c>
      <c r="H10" s="122">
        <v>0</v>
      </c>
      <c r="I10" s="122">
        <v>0</v>
      </c>
      <c r="J10" s="93">
        <f>E10-F10-G10-H10-I10</f>
        <v>62134</v>
      </c>
    </row>
    <row r="11" spans="2:10" ht="12">
      <c r="B11" s="89"/>
      <c r="C11" s="17" t="s">
        <v>106</v>
      </c>
      <c r="D11" s="38">
        <v>2</v>
      </c>
      <c r="E11" s="122">
        <v>1578687</v>
      </c>
      <c r="F11" s="122">
        <v>0</v>
      </c>
      <c r="G11" s="122">
        <v>0</v>
      </c>
      <c r="H11" s="122">
        <v>0</v>
      </c>
      <c r="I11" s="122">
        <v>4244</v>
      </c>
      <c r="J11" s="93">
        <f aca="true" t="shared" si="0" ref="J11:J17">E11-F11-G11-H11-I11</f>
        <v>1574443</v>
      </c>
    </row>
    <row r="12" spans="2:10" ht="12">
      <c r="B12" s="89"/>
      <c r="C12" s="17" t="s">
        <v>107</v>
      </c>
      <c r="D12" s="38">
        <v>3</v>
      </c>
      <c r="E12" s="122">
        <v>214370</v>
      </c>
      <c r="F12" s="122">
        <v>125331</v>
      </c>
      <c r="G12" s="122">
        <v>0</v>
      </c>
      <c r="H12" s="122">
        <v>0</v>
      </c>
      <c r="I12" s="122">
        <v>0</v>
      </c>
      <c r="J12" s="93">
        <f t="shared" si="0"/>
        <v>89039</v>
      </c>
    </row>
    <row r="13" spans="2:10" ht="12">
      <c r="B13" s="89"/>
      <c r="C13" s="17" t="s">
        <v>108</v>
      </c>
      <c r="D13" s="38">
        <v>4</v>
      </c>
      <c r="E13" s="122">
        <v>2898837</v>
      </c>
      <c r="F13" s="122">
        <v>0</v>
      </c>
      <c r="G13" s="122">
        <v>0</v>
      </c>
      <c r="H13" s="122">
        <v>2899</v>
      </c>
      <c r="I13" s="122">
        <v>351</v>
      </c>
      <c r="J13" s="93">
        <f t="shared" si="0"/>
        <v>2895587</v>
      </c>
    </row>
    <row r="14" spans="2:10" ht="12">
      <c r="B14" s="89"/>
      <c r="C14" s="17" t="s">
        <v>109</v>
      </c>
      <c r="D14" s="38">
        <v>5</v>
      </c>
      <c r="E14" s="122">
        <v>761317</v>
      </c>
      <c r="F14" s="122">
        <v>10208</v>
      </c>
      <c r="G14" s="122">
        <v>0</v>
      </c>
      <c r="H14" s="122">
        <v>3</v>
      </c>
      <c r="I14" s="122">
        <v>453</v>
      </c>
      <c r="J14" s="93">
        <f t="shared" si="0"/>
        <v>750653</v>
      </c>
    </row>
    <row r="15" spans="2:10" ht="12">
      <c r="B15" s="89"/>
      <c r="C15" s="17" t="s">
        <v>110</v>
      </c>
      <c r="D15" s="38">
        <v>6</v>
      </c>
      <c r="E15" s="122">
        <v>45484</v>
      </c>
      <c r="F15" s="122">
        <v>45290</v>
      </c>
      <c r="G15" s="122">
        <v>0</v>
      </c>
      <c r="H15" s="122">
        <v>0</v>
      </c>
      <c r="I15" s="122">
        <v>0</v>
      </c>
      <c r="J15" s="93">
        <f t="shared" si="0"/>
        <v>194</v>
      </c>
    </row>
    <row r="16" spans="2:10" ht="12">
      <c r="B16" s="89"/>
      <c r="C16" s="17" t="s">
        <v>111</v>
      </c>
      <c r="D16" s="38">
        <v>7</v>
      </c>
      <c r="E16" s="122">
        <v>67200</v>
      </c>
      <c r="F16" s="122">
        <v>28422</v>
      </c>
      <c r="G16" s="122">
        <v>0</v>
      </c>
      <c r="H16" s="122">
        <v>0</v>
      </c>
      <c r="I16" s="122">
        <v>0</v>
      </c>
      <c r="J16" s="93">
        <f t="shared" si="0"/>
        <v>38778</v>
      </c>
    </row>
    <row r="17" spans="2:10" ht="12">
      <c r="B17" s="105"/>
      <c r="C17" s="17" t="s">
        <v>112</v>
      </c>
      <c r="D17" s="38">
        <v>8</v>
      </c>
      <c r="E17" s="122">
        <v>80845</v>
      </c>
      <c r="F17" s="122">
        <v>52938</v>
      </c>
      <c r="G17" s="122">
        <v>0</v>
      </c>
      <c r="H17" s="122">
        <v>0</v>
      </c>
      <c r="I17" s="122">
        <v>0</v>
      </c>
      <c r="J17" s="93">
        <f t="shared" si="0"/>
        <v>27907</v>
      </c>
    </row>
    <row r="18" spans="2:10" ht="3.75" customHeight="1">
      <c r="B18" s="105"/>
      <c r="C18" s="17"/>
      <c r="D18" s="38"/>
      <c r="E18" s="122"/>
      <c r="F18" s="93"/>
      <c r="G18" s="93"/>
      <c r="H18" s="93"/>
      <c r="I18" s="93"/>
      <c r="J18" s="93"/>
    </row>
    <row r="19" spans="2:10" ht="12">
      <c r="B19" s="89" t="s">
        <v>113</v>
      </c>
      <c r="D19" s="23"/>
      <c r="E19" s="124"/>
      <c r="F19" s="91"/>
      <c r="G19" s="91"/>
      <c r="H19" s="91"/>
      <c r="I19" s="91"/>
      <c r="J19" s="91"/>
    </row>
    <row r="20" spans="2:10" ht="12">
      <c r="B20" s="89"/>
      <c r="C20" s="17" t="s">
        <v>114</v>
      </c>
      <c r="D20" s="92">
        <v>9</v>
      </c>
      <c r="E20" s="122">
        <v>320040</v>
      </c>
      <c r="F20" s="122">
        <v>169012</v>
      </c>
      <c r="G20" s="122">
        <v>0</v>
      </c>
      <c r="H20" s="122">
        <v>0</v>
      </c>
      <c r="I20" s="122">
        <v>0</v>
      </c>
      <c r="J20" s="93">
        <f aca="true" t="shared" si="1" ref="J20:J32">E20-F20-G20-H20-I20</f>
        <v>151028</v>
      </c>
    </row>
    <row r="21" spans="2:10" ht="12">
      <c r="B21" s="89"/>
      <c r="C21" s="17" t="s">
        <v>115</v>
      </c>
      <c r="D21" s="38">
        <v>10</v>
      </c>
      <c r="E21" s="122">
        <v>26517</v>
      </c>
      <c r="F21" s="122">
        <v>23695</v>
      </c>
      <c r="G21" s="122">
        <v>0</v>
      </c>
      <c r="H21" s="122">
        <v>0</v>
      </c>
      <c r="I21" s="122">
        <v>0</v>
      </c>
      <c r="J21" s="93">
        <f t="shared" si="1"/>
        <v>2822</v>
      </c>
    </row>
    <row r="22" spans="2:10" ht="12">
      <c r="B22" s="89"/>
      <c r="C22" s="17" t="s">
        <v>116</v>
      </c>
      <c r="D22" s="38">
        <v>11</v>
      </c>
      <c r="E22" s="122">
        <v>11754</v>
      </c>
      <c r="F22" s="122">
        <v>1544</v>
      </c>
      <c r="G22" s="122">
        <v>0</v>
      </c>
      <c r="H22" s="122">
        <v>0</v>
      </c>
      <c r="I22" s="122">
        <v>0</v>
      </c>
      <c r="J22" s="93">
        <f t="shared" si="1"/>
        <v>10210</v>
      </c>
    </row>
    <row r="23" spans="2:10" ht="12">
      <c r="B23" s="89"/>
      <c r="C23" s="17" t="s">
        <v>117</v>
      </c>
      <c r="D23" s="38">
        <v>12</v>
      </c>
      <c r="E23" s="122">
        <v>12248</v>
      </c>
      <c r="F23" s="122">
        <v>2024</v>
      </c>
      <c r="G23" s="122">
        <v>0</v>
      </c>
      <c r="H23" s="122">
        <v>0</v>
      </c>
      <c r="I23" s="122">
        <v>0</v>
      </c>
      <c r="J23" s="93">
        <f t="shared" si="1"/>
        <v>10224</v>
      </c>
    </row>
    <row r="24" spans="2:10" ht="12">
      <c r="B24" s="89"/>
      <c r="C24" s="17" t="s">
        <v>118</v>
      </c>
      <c r="D24" s="38">
        <v>13</v>
      </c>
      <c r="E24" s="122">
        <v>408</v>
      </c>
      <c r="F24" s="122">
        <v>0</v>
      </c>
      <c r="G24" s="122">
        <v>0</v>
      </c>
      <c r="H24" s="122">
        <v>0</v>
      </c>
      <c r="I24" s="122">
        <v>1</v>
      </c>
      <c r="J24" s="93">
        <f t="shared" si="1"/>
        <v>407</v>
      </c>
    </row>
    <row r="25" spans="2:10" ht="12">
      <c r="B25" s="89"/>
      <c r="C25" s="17" t="s">
        <v>119</v>
      </c>
      <c r="D25" s="38">
        <v>14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93">
        <f t="shared" si="1"/>
        <v>0</v>
      </c>
    </row>
    <row r="26" spans="2:10" ht="12">
      <c r="B26" s="89"/>
      <c r="C26" s="17" t="s">
        <v>120</v>
      </c>
      <c r="D26" s="38">
        <v>15</v>
      </c>
      <c r="E26" s="122">
        <v>796771</v>
      </c>
      <c r="F26" s="122">
        <v>0</v>
      </c>
      <c r="G26" s="122">
        <v>645902</v>
      </c>
      <c r="H26" s="122">
        <v>0</v>
      </c>
      <c r="I26" s="122">
        <v>10420</v>
      </c>
      <c r="J26" s="93">
        <f t="shared" si="1"/>
        <v>140449</v>
      </c>
    </row>
    <row r="27" spans="2:10" ht="12">
      <c r="B27" s="89"/>
      <c r="C27" s="17" t="s">
        <v>121</v>
      </c>
      <c r="D27" s="38">
        <v>16</v>
      </c>
      <c r="E27" s="122">
        <v>2684</v>
      </c>
      <c r="F27" s="122">
        <v>0</v>
      </c>
      <c r="G27" s="122">
        <v>0</v>
      </c>
      <c r="H27" s="122">
        <v>0</v>
      </c>
      <c r="I27" s="122">
        <v>0</v>
      </c>
      <c r="J27" s="93">
        <f t="shared" si="1"/>
        <v>2684</v>
      </c>
    </row>
    <row r="28" spans="2:10" ht="12">
      <c r="B28" s="89"/>
      <c r="C28" s="17" t="s">
        <v>122</v>
      </c>
      <c r="D28" s="38">
        <v>17</v>
      </c>
      <c r="E28" s="122">
        <v>69758</v>
      </c>
      <c r="F28" s="122">
        <v>0</v>
      </c>
      <c r="G28" s="122">
        <v>28</v>
      </c>
      <c r="H28" s="122">
        <v>6</v>
      </c>
      <c r="I28" s="122">
        <v>0</v>
      </c>
      <c r="J28" s="93">
        <f t="shared" si="1"/>
        <v>69724</v>
      </c>
    </row>
    <row r="29" spans="2:10" ht="12">
      <c r="B29" s="89"/>
      <c r="C29" s="17" t="s">
        <v>124</v>
      </c>
      <c r="D29" s="38">
        <v>18</v>
      </c>
      <c r="E29" s="122">
        <v>192836</v>
      </c>
      <c r="F29" s="122">
        <v>0</v>
      </c>
      <c r="G29" s="122">
        <v>0</v>
      </c>
      <c r="H29" s="122">
        <v>0</v>
      </c>
      <c r="I29" s="122">
        <v>0</v>
      </c>
      <c r="J29" s="93">
        <f t="shared" si="1"/>
        <v>192836</v>
      </c>
    </row>
    <row r="30" spans="2:10" ht="12">
      <c r="B30" s="89"/>
      <c r="C30" s="17" t="s">
        <v>125</v>
      </c>
      <c r="D30" s="38">
        <v>19</v>
      </c>
      <c r="E30" s="122">
        <v>59865</v>
      </c>
      <c r="F30" s="122">
        <v>0</v>
      </c>
      <c r="G30" s="122">
        <v>0</v>
      </c>
      <c r="H30" s="122">
        <v>0</v>
      </c>
      <c r="I30" s="122">
        <v>0</v>
      </c>
      <c r="J30" s="93">
        <f t="shared" si="1"/>
        <v>59865</v>
      </c>
    </row>
    <row r="31" spans="2:10" ht="12">
      <c r="B31" s="89"/>
      <c r="C31" s="17" t="s">
        <v>126</v>
      </c>
      <c r="D31" s="38">
        <v>20</v>
      </c>
      <c r="E31" s="122">
        <v>2689</v>
      </c>
      <c r="F31" s="122">
        <v>0</v>
      </c>
      <c r="G31" s="122">
        <v>0</v>
      </c>
      <c r="H31" s="122">
        <v>0</v>
      </c>
      <c r="I31" s="122">
        <v>0</v>
      </c>
      <c r="J31" s="93">
        <f t="shared" si="1"/>
        <v>2689</v>
      </c>
    </row>
    <row r="32" spans="2:10" ht="12">
      <c r="B32" s="89"/>
      <c r="C32" s="17" t="s">
        <v>127</v>
      </c>
      <c r="D32" s="38">
        <v>21</v>
      </c>
      <c r="E32" s="122">
        <v>126684</v>
      </c>
      <c r="F32" s="122">
        <v>119913</v>
      </c>
      <c r="G32" s="122">
        <v>0</v>
      </c>
      <c r="H32" s="122">
        <v>0</v>
      </c>
      <c r="I32" s="122">
        <v>0</v>
      </c>
      <c r="J32" s="93">
        <f t="shared" si="1"/>
        <v>6771</v>
      </c>
    </row>
    <row r="33" spans="2:10" ht="12">
      <c r="B33" s="82" t="s">
        <v>128</v>
      </c>
      <c r="C33" s="132"/>
      <c r="D33" s="133">
        <v>22</v>
      </c>
      <c r="E33" s="127">
        <f aca="true" t="shared" si="2" ref="E33:J33">SUM(E10:E32)</f>
        <v>8337568</v>
      </c>
      <c r="F33" s="127">
        <f t="shared" si="2"/>
        <v>1584817</v>
      </c>
      <c r="G33" s="127">
        <f t="shared" si="2"/>
        <v>645930</v>
      </c>
      <c r="H33" s="127">
        <f t="shared" si="2"/>
        <v>2908</v>
      </c>
      <c r="I33" s="127">
        <f t="shared" si="2"/>
        <v>15469</v>
      </c>
      <c r="J33" s="129">
        <f t="shared" si="2"/>
        <v>6088444</v>
      </c>
    </row>
    <row r="34" ht="12"/>
    <row r="35" ht="12"/>
    <row r="36" ht="12"/>
    <row r="37" ht="12"/>
    <row r="38" ht="12"/>
  </sheetData>
  <sheetProtection/>
  <hyperlinks>
    <hyperlink ref="J1" location="Inhalt!F29" display="Inhalt!F29"/>
  </hyperlinks>
  <printOptions horizontalCentered="1"/>
  <pageMargins left="0" right="0" top="1.59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J33"/>
  <sheetViews>
    <sheetView showRowColHeaders="0" zoomScale="88" zoomScaleNormal="88" zoomScalePageLayoutView="0" workbookViewId="0" topLeftCell="A1">
      <selection activeCell="J1" sqref="J1"/>
    </sheetView>
  </sheetViews>
  <sheetFormatPr defaultColWidth="0" defaultRowHeight="12.75" zeroHeight="1"/>
  <cols>
    <col min="1" max="1" width="2.7109375" style="256" customWidth="1"/>
    <col min="2" max="2" width="2.00390625" style="256" customWidth="1"/>
    <col min="3" max="3" width="23.57421875" style="256" customWidth="1"/>
    <col min="4" max="4" width="3.28125" style="256" customWidth="1"/>
    <col min="5" max="10" width="15.8515625" style="256" customWidth="1"/>
    <col min="11" max="12" width="9.140625" style="256" customWidth="1"/>
    <col min="13" max="16384" width="0" style="256" hidden="1" customWidth="1"/>
  </cols>
  <sheetData>
    <row r="1" spans="2:10" ht="15">
      <c r="B1" s="509" t="s">
        <v>370</v>
      </c>
      <c r="C1" s="255"/>
      <c r="D1" s="255"/>
      <c r="E1" s="255"/>
      <c r="F1" s="255"/>
      <c r="G1" s="255"/>
      <c r="H1" s="255"/>
      <c r="I1" s="255"/>
      <c r="J1" s="476" t="str">
        <f>INDEX(rP1.Inhalte,22,1)</f>
        <v>zurück zum Inhaltsverzeichnis</v>
      </c>
    </row>
    <row r="2" ht="4.5" customHeight="1"/>
    <row r="3" spans="2:10" ht="12">
      <c r="B3" s="474" t="s">
        <v>195</v>
      </c>
      <c r="J3" s="257" t="s">
        <v>130</v>
      </c>
    </row>
    <row r="4" spans="3:9" ht="4.5" customHeight="1">
      <c r="C4" s="258"/>
      <c r="D4" s="258"/>
      <c r="E4" s="259"/>
      <c r="F4" s="259"/>
      <c r="G4" s="259"/>
      <c r="H4" s="259"/>
      <c r="I4" s="259"/>
    </row>
    <row r="5" spans="2:10" ht="12">
      <c r="B5" s="260"/>
      <c r="C5" s="257" t="s">
        <v>139</v>
      </c>
      <c r="D5" s="261"/>
      <c r="E5" s="262" t="s">
        <v>146</v>
      </c>
      <c r="F5" s="263" t="s">
        <v>182</v>
      </c>
      <c r="G5" s="264"/>
      <c r="H5" s="264" t="s">
        <v>183</v>
      </c>
      <c r="I5" s="263"/>
      <c r="J5" s="263" t="s">
        <v>80</v>
      </c>
    </row>
    <row r="6" spans="2:10" ht="12">
      <c r="B6" s="265"/>
      <c r="D6" s="266" t="s">
        <v>0</v>
      </c>
      <c r="E6" s="267" t="s">
        <v>152</v>
      </c>
      <c r="F6" s="268" t="s">
        <v>184</v>
      </c>
      <c r="G6" s="268" t="s">
        <v>183</v>
      </c>
      <c r="H6" s="268" t="s">
        <v>185</v>
      </c>
      <c r="I6" s="268" t="s">
        <v>186</v>
      </c>
      <c r="J6" s="269" t="s">
        <v>187</v>
      </c>
    </row>
    <row r="7" spans="2:10" ht="12">
      <c r="B7" s="265" t="s">
        <v>188</v>
      </c>
      <c r="D7" s="266"/>
      <c r="E7" s="267" t="s">
        <v>189</v>
      </c>
      <c r="F7" s="270" t="s">
        <v>190</v>
      </c>
      <c r="G7" s="270" t="s">
        <v>191</v>
      </c>
      <c r="H7" s="270" t="s">
        <v>192</v>
      </c>
      <c r="I7" s="268" t="s">
        <v>193</v>
      </c>
      <c r="J7" s="269" t="s">
        <v>194</v>
      </c>
    </row>
    <row r="8" spans="2:10" ht="12">
      <c r="B8" s="271"/>
      <c r="C8" s="258"/>
      <c r="D8" s="272"/>
      <c r="E8" s="273" t="s">
        <v>101</v>
      </c>
      <c r="F8" s="274" t="s">
        <v>20</v>
      </c>
      <c r="G8" s="274" t="s">
        <v>21</v>
      </c>
      <c r="H8" s="274" t="s">
        <v>55</v>
      </c>
      <c r="I8" s="274" t="s">
        <v>23</v>
      </c>
      <c r="J8" s="274" t="s">
        <v>24</v>
      </c>
    </row>
    <row r="9" spans="2:10" ht="12">
      <c r="B9" s="265" t="s">
        <v>104</v>
      </c>
      <c r="C9" s="266"/>
      <c r="D9" s="269"/>
      <c r="E9" s="275"/>
      <c r="F9" s="268"/>
      <c r="G9" s="268"/>
      <c r="H9" s="268"/>
      <c r="I9" s="268"/>
      <c r="J9" s="263"/>
    </row>
    <row r="10" spans="2:10" ht="12">
      <c r="B10" s="265"/>
      <c r="C10" s="258" t="s">
        <v>105</v>
      </c>
      <c r="D10" s="270">
        <v>1</v>
      </c>
      <c r="E10" s="122">
        <v>7200652</v>
      </c>
      <c r="F10" s="122">
        <v>6908782</v>
      </c>
      <c r="G10" s="122">
        <v>0</v>
      </c>
      <c r="H10" s="122">
        <v>0</v>
      </c>
      <c r="I10" s="122">
        <v>0</v>
      </c>
      <c r="J10" s="93">
        <f>E10-F10-G10-H10-I10</f>
        <v>291870</v>
      </c>
    </row>
    <row r="11" spans="2:10" ht="12">
      <c r="B11" s="265"/>
      <c r="C11" s="258" t="s">
        <v>106</v>
      </c>
      <c r="D11" s="274">
        <v>2</v>
      </c>
      <c r="E11" s="122">
        <v>8029961</v>
      </c>
      <c r="F11" s="122">
        <v>0</v>
      </c>
      <c r="G11" s="122">
        <v>0</v>
      </c>
      <c r="H11" s="122">
        <v>0</v>
      </c>
      <c r="I11" s="122">
        <v>25385</v>
      </c>
      <c r="J11" s="93">
        <f aca="true" t="shared" si="0" ref="J11:J17">E11-F11-G11-H11-I11</f>
        <v>8004576</v>
      </c>
    </row>
    <row r="12" spans="2:10" ht="12">
      <c r="B12" s="265"/>
      <c r="C12" s="258" t="s">
        <v>107</v>
      </c>
      <c r="D12" s="274">
        <v>3</v>
      </c>
      <c r="E12" s="122">
        <v>1383076</v>
      </c>
      <c r="F12" s="122">
        <v>883017</v>
      </c>
      <c r="G12" s="122">
        <v>0</v>
      </c>
      <c r="H12" s="122">
        <v>0</v>
      </c>
      <c r="I12" s="122">
        <v>0</v>
      </c>
      <c r="J12" s="93">
        <f t="shared" si="0"/>
        <v>500059</v>
      </c>
    </row>
    <row r="13" spans="2:10" ht="12">
      <c r="B13" s="265"/>
      <c r="C13" s="258" t="s">
        <v>108</v>
      </c>
      <c r="D13" s="274">
        <v>4</v>
      </c>
      <c r="E13" s="122">
        <v>16387461</v>
      </c>
      <c r="F13" s="122">
        <v>0</v>
      </c>
      <c r="G13" s="122">
        <v>0</v>
      </c>
      <c r="H13" s="122">
        <v>8213</v>
      </c>
      <c r="I13" s="122">
        <v>1819</v>
      </c>
      <c r="J13" s="93">
        <f t="shared" si="0"/>
        <v>16377429</v>
      </c>
    </row>
    <row r="14" spans="2:10" ht="12">
      <c r="B14" s="265"/>
      <c r="C14" s="258" t="s">
        <v>109</v>
      </c>
      <c r="D14" s="274">
        <v>5</v>
      </c>
      <c r="E14" s="122">
        <v>5328358</v>
      </c>
      <c r="F14" s="122">
        <v>37815</v>
      </c>
      <c r="G14" s="122">
        <v>0</v>
      </c>
      <c r="H14" s="122">
        <v>1723</v>
      </c>
      <c r="I14" s="122">
        <v>2728</v>
      </c>
      <c r="J14" s="93">
        <f t="shared" si="0"/>
        <v>5286092</v>
      </c>
    </row>
    <row r="15" spans="2:10" ht="12">
      <c r="B15" s="265"/>
      <c r="C15" s="258" t="s">
        <v>110</v>
      </c>
      <c r="D15" s="274">
        <v>6</v>
      </c>
      <c r="E15" s="122">
        <v>419910</v>
      </c>
      <c r="F15" s="122">
        <v>348453</v>
      </c>
      <c r="G15" s="122">
        <v>0</v>
      </c>
      <c r="H15" s="122">
        <v>0</v>
      </c>
      <c r="I15" s="122">
        <v>0</v>
      </c>
      <c r="J15" s="93">
        <f t="shared" si="0"/>
        <v>71457</v>
      </c>
    </row>
    <row r="16" spans="2:10" ht="12">
      <c r="B16" s="265"/>
      <c r="C16" s="258" t="s">
        <v>111</v>
      </c>
      <c r="D16" s="274">
        <v>7</v>
      </c>
      <c r="E16" s="122">
        <v>612207</v>
      </c>
      <c r="F16" s="122">
        <v>263605</v>
      </c>
      <c r="G16" s="122">
        <v>0</v>
      </c>
      <c r="H16" s="122">
        <v>0</v>
      </c>
      <c r="I16" s="122">
        <v>0</v>
      </c>
      <c r="J16" s="93">
        <f t="shared" si="0"/>
        <v>348602</v>
      </c>
    </row>
    <row r="17" spans="2:10" ht="12">
      <c r="B17" s="271"/>
      <c r="C17" s="258" t="s">
        <v>112</v>
      </c>
      <c r="D17" s="274">
        <v>8</v>
      </c>
      <c r="E17" s="122">
        <v>489946</v>
      </c>
      <c r="F17" s="122">
        <v>317281</v>
      </c>
      <c r="G17" s="122">
        <v>0</v>
      </c>
      <c r="H17" s="122">
        <v>0</v>
      </c>
      <c r="I17" s="122">
        <v>0</v>
      </c>
      <c r="J17" s="93">
        <f t="shared" si="0"/>
        <v>172665</v>
      </c>
    </row>
    <row r="18" spans="2:10" ht="3.75" customHeight="1">
      <c r="B18" s="271"/>
      <c r="C18" s="258"/>
      <c r="D18" s="274"/>
      <c r="E18" s="122"/>
      <c r="F18" s="93"/>
      <c r="G18" s="93"/>
      <c r="H18" s="93"/>
      <c r="I18" s="93"/>
      <c r="J18" s="93"/>
    </row>
    <row r="19" spans="2:10" ht="12">
      <c r="B19" s="265" t="s">
        <v>113</v>
      </c>
      <c r="D19" s="263"/>
      <c r="E19" s="124"/>
      <c r="F19" s="91"/>
      <c r="G19" s="91"/>
      <c r="H19" s="91"/>
      <c r="I19" s="91"/>
      <c r="J19" s="91"/>
    </row>
    <row r="20" spans="2:10" ht="12">
      <c r="B20" s="265"/>
      <c r="C20" s="258" t="s">
        <v>114</v>
      </c>
      <c r="D20" s="270">
        <v>9</v>
      </c>
      <c r="E20" s="122">
        <v>1805885</v>
      </c>
      <c r="F20" s="122">
        <v>939907</v>
      </c>
      <c r="G20" s="122">
        <v>0</v>
      </c>
      <c r="H20" s="122">
        <v>0</v>
      </c>
      <c r="I20" s="122">
        <v>0</v>
      </c>
      <c r="J20" s="93">
        <f aca="true" t="shared" si="1" ref="J20:J32">E20-F20-G20-H20-I20</f>
        <v>865978</v>
      </c>
    </row>
    <row r="21" spans="2:10" ht="12">
      <c r="B21" s="265"/>
      <c r="C21" s="258" t="s">
        <v>115</v>
      </c>
      <c r="D21" s="274">
        <v>10</v>
      </c>
      <c r="E21" s="122">
        <v>192835</v>
      </c>
      <c r="F21" s="122">
        <v>170111</v>
      </c>
      <c r="G21" s="122">
        <v>0</v>
      </c>
      <c r="H21" s="122">
        <v>0</v>
      </c>
      <c r="I21" s="122">
        <v>0</v>
      </c>
      <c r="J21" s="93">
        <f t="shared" si="1"/>
        <v>22724</v>
      </c>
    </row>
    <row r="22" spans="2:10" ht="12">
      <c r="B22" s="265"/>
      <c r="C22" s="258" t="s">
        <v>116</v>
      </c>
      <c r="D22" s="274">
        <v>11</v>
      </c>
      <c r="E22" s="122">
        <v>70239</v>
      </c>
      <c r="F22" s="122">
        <v>19114</v>
      </c>
      <c r="G22" s="122">
        <v>0</v>
      </c>
      <c r="H22" s="122">
        <v>0</v>
      </c>
      <c r="I22" s="122">
        <v>0</v>
      </c>
      <c r="J22" s="93">
        <f t="shared" si="1"/>
        <v>51125</v>
      </c>
    </row>
    <row r="23" spans="2:10" ht="12">
      <c r="B23" s="265"/>
      <c r="C23" s="258" t="s">
        <v>117</v>
      </c>
      <c r="D23" s="274">
        <v>12</v>
      </c>
      <c r="E23" s="122">
        <v>61798</v>
      </c>
      <c r="F23" s="122">
        <v>8802</v>
      </c>
      <c r="G23" s="122">
        <v>0</v>
      </c>
      <c r="H23" s="122">
        <v>0</v>
      </c>
      <c r="I23" s="122">
        <v>0</v>
      </c>
      <c r="J23" s="93">
        <f t="shared" si="1"/>
        <v>52996</v>
      </c>
    </row>
    <row r="24" spans="2:10" ht="12">
      <c r="B24" s="265"/>
      <c r="C24" s="258" t="s">
        <v>118</v>
      </c>
      <c r="D24" s="274">
        <v>13</v>
      </c>
      <c r="E24" s="122">
        <v>2222</v>
      </c>
      <c r="F24" s="122">
        <v>0</v>
      </c>
      <c r="G24" s="122">
        <v>0</v>
      </c>
      <c r="H24" s="122">
        <v>0</v>
      </c>
      <c r="I24" s="122">
        <v>5</v>
      </c>
      <c r="J24" s="93">
        <f t="shared" si="1"/>
        <v>2217</v>
      </c>
    </row>
    <row r="25" spans="2:10" ht="12">
      <c r="B25" s="265"/>
      <c r="C25" s="258" t="s">
        <v>119</v>
      </c>
      <c r="D25" s="274">
        <v>14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93">
        <f t="shared" si="1"/>
        <v>0</v>
      </c>
    </row>
    <row r="26" spans="2:10" ht="12">
      <c r="B26" s="265"/>
      <c r="C26" s="258" t="s">
        <v>120</v>
      </c>
      <c r="D26" s="274">
        <v>15</v>
      </c>
      <c r="E26" s="122">
        <v>4027832</v>
      </c>
      <c r="F26" s="122">
        <v>0</v>
      </c>
      <c r="G26" s="122">
        <v>3514757</v>
      </c>
      <c r="H26" s="122">
        <v>0</v>
      </c>
      <c r="I26" s="122">
        <v>54946</v>
      </c>
      <c r="J26" s="93">
        <f t="shared" si="1"/>
        <v>458129</v>
      </c>
    </row>
    <row r="27" spans="2:10" ht="12">
      <c r="B27" s="265"/>
      <c r="C27" s="258" t="s">
        <v>121</v>
      </c>
      <c r="D27" s="274">
        <v>16</v>
      </c>
      <c r="E27" s="122">
        <v>13003</v>
      </c>
      <c r="F27" s="122">
        <v>0</v>
      </c>
      <c r="G27" s="122">
        <v>0</v>
      </c>
      <c r="H27" s="122">
        <v>0</v>
      </c>
      <c r="I27" s="122">
        <v>0</v>
      </c>
      <c r="J27" s="93">
        <f t="shared" si="1"/>
        <v>13003</v>
      </c>
    </row>
    <row r="28" spans="2:10" ht="12">
      <c r="B28" s="265"/>
      <c r="C28" s="258" t="s">
        <v>122</v>
      </c>
      <c r="D28" s="274">
        <v>17</v>
      </c>
      <c r="E28" s="122">
        <v>439830</v>
      </c>
      <c r="F28" s="122">
        <v>112</v>
      </c>
      <c r="G28" s="122">
        <v>116</v>
      </c>
      <c r="H28" s="122">
        <v>23</v>
      </c>
      <c r="I28" s="122">
        <v>0</v>
      </c>
      <c r="J28" s="93">
        <f t="shared" si="1"/>
        <v>439579</v>
      </c>
    </row>
    <row r="29" spans="2:10" ht="12">
      <c r="B29" s="265"/>
      <c r="C29" s="258" t="s">
        <v>124</v>
      </c>
      <c r="D29" s="274">
        <v>18</v>
      </c>
      <c r="E29" s="122">
        <v>860040</v>
      </c>
      <c r="F29" s="122">
        <v>0</v>
      </c>
      <c r="G29" s="122">
        <v>0</v>
      </c>
      <c r="H29" s="122">
        <v>0</v>
      </c>
      <c r="I29" s="122">
        <v>0</v>
      </c>
      <c r="J29" s="93">
        <f t="shared" si="1"/>
        <v>860040</v>
      </c>
    </row>
    <row r="30" spans="2:10" ht="12">
      <c r="B30" s="265"/>
      <c r="C30" s="258" t="s">
        <v>125</v>
      </c>
      <c r="D30" s="274">
        <v>19</v>
      </c>
      <c r="E30" s="122">
        <v>456844</v>
      </c>
      <c r="F30" s="479">
        <v>0</v>
      </c>
      <c r="G30" s="122">
        <v>0</v>
      </c>
      <c r="H30" s="122">
        <v>0</v>
      </c>
      <c r="I30" s="122">
        <v>0</v>
      </c>
      <c r="J30" s="93">
        <f t="shared" si="1"/>
        <v>456844</v>
      </c>
    </row>
    <row r="31" spans="2:10" ht="12">
      <c r="B31" s="265"/>
      <c r="C31" s="258" t="s">
        <v>126</v>
      </c>
      <c r="D31" s="274">
        <v>20</v>
      </c>
      <c r="E31" s="122">
        <v>50388</v>
      </c>
      <c r="F31" s="122">
        <v>0</v>
      </c>
      <c r="G31" s="122">
        <v>0</v>
      </c>
      <c r="H31" s="122">
        <v>0</v>
      </c>
      <c r="I31" s="122">
        <v>0</v>
      </c>
      <c r="J31" s="93">
        <f t="shared" si="1"/>
        <v>50388</v>
      </c>
    </row>
    <row r="32" spans="2:10" ht="12">
      <c r="B32" s="265"/>
      <c r="C32" s="258" t="s">
        <v>127</v>
      </c>
      <c r="D32" s="274">
        <v>21</v>
      </c>
      <c r="E32" s="122">
        <v>636816</v>
      </c>
      <c r="F32" s="122">
        <v>603594</v>
      </c>
      <c r="G32" s="122">
        <v>0</v>
      </c>
      <c r="H32" s="122">
        <v>0</v>
      </c>
      <c r="I32" s="122">
        <v>0</v>
      </c>
      <c r="J32" s="93">
        <f t="shared" si="1"/>
        <v>33222</v>
      </c>
    </row>
    <row r="33" spans="2:10" ht="12">
      <c r="B33" s="276" t="s">
        <v>128</v>
      </c>
      <c r="C33" s="277"/>
      <c r="D33" s="278">
        <v>22</v>
      </c>
      <c r="E33" s="127">
        <f aca="true" t="shared" si="2" ref="E33:J33">SUM(E10:E32)</f>
        <v>48469303</v>
      </c>
      <c r="F33" s="127">
        <f t="shared" si="2"/>
        <v>10500593</v>
      </c>
      <c r="G33" s="127">
        <f t="shared" si="2"/>
        <v>3514873</v>
      </c>
      <c r="H33" s="127">
        <f t="shared" si="2"/>
        <v>9959</v>
      </c>
      <c r="I33" s="127">
        <f t="shared" si="2"/>
        <v>84883</v>
      </c>
      <c r="J33" s="129">
        <f t="shared" si="2"/>
        <v>34358995</v>
      </c>
    </row>
    <row r="34" ht="12"/>
    <row r="35" ht="12"/>
    <row r="36" ht="12"/>
    <row r="37" ht="12"/>
    <row r="38" ht="12"/>
    <row r="39" ht="12"/>
  </sheetData>
  <sheetProtection/>
  <hyperlinks>
    <hyperlink ref="J1" location="Inhalt!F30" display="Inhalt!F30"/>
    <hyperlink ref="F30" location="'Tab 7j'!J1" display="'Tab 7j'!J1"/>
  </hyperlinks>
  <printOptions horizontalCentered="1"/>
  <pageMargins left="0" right="0" top="1.59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I36"/>
  <sheetViews>
    <sheetView showRowColHeaders="0" zoomScale="90" zoomScaleNormal="90" zoomScalePageLayoutView="0" workbookViewId="0" topLeftCell="A1">
      <selection activeCell="I1" sqref="I1"/>
    </sheetView>
  </sheetViews>
  <sheetFormatPr defaultColWidth="0" defaultRowHeight="12.75" zeroHeight="1"/>
  <cols>
    <col min="1" max="1" width="2.7109375" style="9" customWidth="1"/>
    <col min="2" max="3" width="2.00390625" style="9" customWidth="1"/>
    <col min="4" max="4" width="25.140625" style="9" customWidth="1"/>
    <col min="5" max="5" width="2.7109375" style="9" customWidth="1"/>
    <col min="6" max="9" width="20.7109375" style="9" customWidth="1"/>
    <col min="10" max="11" width="9.140625" style="9" customWidth="1"/>
    <col min="12" max="16384" width="0" style="9" hidden="1" customWidth="1"/>
  </cols>
  <sheetData>
    <row r="1" spans="2:9" ht="15">
      <c r="B1" s="354" t="s">
        <v>369</v>
      </c>
      <c r="C1" s="279"/>
      <c r="D1" s="6"/>
      <c r="E1" s="6"/>
      <c r="F1" s="6"/>
      <c r="G1" s="6"/>
      <c r="H1" s="6"/>
      <c r="I1" s="476" t="str">
        <f>INDEX(rP1.Inhalte,22,1)</f>
        <v>zurück zum Inhaltsverzeichnis</v>
      </c>
    </row>
    <row r="2" ht="4.5" customHeight="1"/>
    <row r="3" spans="2:9" ht="12">
      <c r="B3" s="9" t="s">
        <v>196</v>
      </c>
      <c r="I3" s="16" t="s">
        <v>130</v>
      </c>
    </row>
    <row r="4" spans="4:8" ht="4.5" customHeight="1">
      <c r="D4" s="17"/>
      <c r="E4" s="17"/>
      <c r="F4" s="18"/>
      <c r="G4" s="18"/>
      <c r="H4" s="18"/>
    </row>
    <row r="5" spans="2:9" ht="12">
      <c r="B5" s="104"/>
      <c r="C5" s="20"/>
      <c r="D5" s="280" t="s">
        <v>197</v>
      </c>
      <c r="E5" s="21"/>
      <c r="F5" s="25" t="s">
        <v>198</v>
      </c>
      <c r="G5" s="26"/>
      <c r="H5" s="27"/>
      <c r="I5" s="23" t="s">
        <v>199</v>
      </c>
    </row>
    <row r="6" spans="2:9" ht="12">
      <c r="B6" s="89"/>
      <c r="C6" s="29"/>
      <c r="D6" s="29"/>
      <c r="E6" s="30" t="s">
        <v>0</v>
      </c>
      <c r="F6" s="116" t="s">
        <v>200</v>
      </c>
      <c r="G6" s="32" t="s">
        <v>201</v>
      </c>
      <c r="H6" s="32" t="s">
        <v>202</v>
      </c>
      <c r="I6" s="281" t="s">
        <v>203</v>
      </c>
    </row>
    <row r="7" spans="2:9" ht="12">
      <c r="B7" s="89" t="s">
        <v>204</v>
      </c>
      <c r="C7" s="29"/>
      <c r="D7" s="29"/>
      <c r="E7" s="30"/>
      <c r="F7" s="116"/>
      <c r="G7" s="92"/>
      <c r="H7" s="32" t="s">
        <v>189</v>
      </c>
      <c r="I7" s="33" t="s">
        <v>205</v>
      </c>
    </row>
    <row r="8" spans="2:9" ht="12">
      <c r="B8" s="105"/>
      <c r="C8" s="17"/>
      <c r="D8" s="17"/>
      <c r="E8" s="36"/>
      <c r="F8" s="25" t="s">
        <v>101</v>
      </c>
      <c r="G8" s="38" t="s">
        <v>20</v>
      </c>
      <c r="H8" s="38" t="s">
        <v>21</v>
      </c>
      <c r="I8" s="38" t="s">
        <v>55</v>
      </c>
    </row>
    <row r="9" spans="2:9" ht="12">
      <c r="B9" s="89" t="s">
        <v>206</v>
      </c>
      <c r="C9" s="29"/>
      <c r="D9" s="30"/>
      <c r="E9" s="33"/>
      <c r="F9" s="115"/>
      <c r="G9" s="23"/>
      <c r="H9" s="23"/>
      <c r="I9" s="23"/>
    </row>
    <row r="10" spans="2:9" ht="12">
      <c r="B10" s="89"/>
      <c r="C10" s="29"/>
      <c r="D10" s="36" t="s">
        <v>207</v>
      </c>
      <c r="E10" s="92">
        <v>1</v>
      </c>
      <c r="F10" s="282">
        <v>150388</v>
      </c>
      <c r="G10" s="282">
        <v>0</v>
      </c>
      <c r="H10" s="282">
        <f>F10+G10</f>
        <v>150388</v>
      </c>
      <c r="I10" s="282">
        <v>171425</v>
      </c>
    </row>
    <row r="11" spans="2:9" ht="12">
      <c r="B11" s="89"/>
      <c r="C11" s="29"/>
      <c r="D11" s="36" t="s">
        <v>208</v>
      </c>
      <c r="E11" s="38">
        <v>2</v>
      </c>
      <c r="F11" s="282">
        <v>16749499</v>
      </c>
      <c r="G11" s="282">
        <v>1424058</v>
      </c>
      <c r="H11" s="282">
        <f aca="true" t="shared" si="0" ref="H11:H26">F11+G11</f>
        <v>18173557</v>
      </c>
      <c r="I11" s="282">
        <v>18649512</v>
      </c>
    </row>
    <row r="12" spans="2:9" ht="12">
      <c r="B12" s="89"/>
      <c r="C12" s="17" t="s">
        <v>209</v>
      </c>
      <c r="D12" s="36"/>
      <c r="E12" s="38">
        <v>3</v>
      </c>
      <c r="F12" s="282">
        <f>F10+F11</f>
        <v>16899887</v>
      </c>
      <c r="G12" s="282">
        <f>G10+G11</f>
        <v>1424058</v>
      </c>
      <c r="H12" s="282">
        <f>H10+H11</f>
        <v>18323945</v>
      </c>
      <c r="I12" s="282">
        <f>I10+I11</f>
        <v>18820937</v>
      </c>
    </row>
    <row r="13" spans="2:9" ht="12">
      <c r="B13" s="89" t="s">
        <v>210</v>
      </c>
      <c r="C13" s="29"/>
      <c r="D13" s="30"/>
      <c r="E13" s="286"/>
      <c r="F13" s="287"/>
      <c r="G13" s="288"/>
      <c r="H13" s="284"/>
      <c r="I13" s="288"/>
    </row>
    <row r="14" spans="2:9" ht="12">
      <c r="B14" s="89"/>
      <c r="C14" s="29"/>
      <c r="D14" s="36" t="s">
        <v>105</v>
      </c>
      <c r="E14" s="92">
        <v>4</v>
      </c>
      <c r="F14" s="289">
        <v>317294</v>
      </c>
      <c r="G14" s="289">
        <v>3529</v>
      </c>
      <c r="H14" s="289">
        <f t="shared" si="0"/>
        <v>320823</v>
      </c>
      <c r="I14" s="282">
        <v>295688</v>
      </c>
    </row>
    <row r="15" spans="2:9" ht="12">
      <c r="B15" s="89"/>
      <c r="C15" s="29"/>
      <c r="D15" s="36" t="s">
        <v>106</v>
      </c>
      <c r="E15" s="38">
        <v>5</v>
      </c>
      <c r="F15" s="289">
        <v>2803335</v>
      </c>
      <c r="G15" s="289">
        <v>1058</v>
      </c>
      <c r="H15" s="289">
        <f t="shared" si="0"/>
        <v>2804393</v>
      </c>
      <c r="I15" s="282">
        <v>2992026</v>
      </c>
    </row>
    <row r="16" spans="2:9" ht="12">
      <c r="B16" s="89"/>
      <c r="C16" s="29"/>
      <c r="D16" s="36" t="s">
        <v>107</v>
      </c>
      <c r="E16" s="38">
        <v>6</v>
      </c>
      <c r="F16" s="289">
        <v>376240</v>
      </c>
      <c r="G16" s="289">
        <v>0</v>
      </c>
      <c r="H16" s="289">
        <f t="shared" si="0"/>
        <v>376240</v>
      </c>
      <c r="I16" s="282">
        <v>398936</v>
      </c>
    </row>
    <row r="17" spans="2:9" ht="12">
      <c r="B17" s="89"/>
      <c r="C17" s="29"/>
      <c r="D17" s="36" t="s">
        <v>108</v>
      </c>
      <c r="E17" s="38">
        <v>7</v>
      </c>
      <c r="F17" s="289">
        <v>5771934</v>
      </c>
      <c r="G17" s="289">
        <v>475519</v>
      </c>
      <c r="H17" s="289">
        <f t="shared" si="0"/>
        <v>6247453</v>
      </c>
      <c r="I17" s="282">
        <v>6438654</v>
      </c>
    </row>
    <row r="18" spans="2:9" ht="12">
      <c r="B18" s="89"/>
      <c r="C18" s="29"/>
      <c r="D18" s="36" t="s">
        <v>109</v>
      </c>
      <c r="E18" s="38">
        <v>8</v>
      </c>
      <c r="F18" s="289">
        <v>2053146</v>
      </c>
      <c r="G18" s="289">
        <v>4325</v>
      </c>
      <c r="H18" s="289">
        <f t="shared" si="0"/>
        <v>2057471</v>
      </c>
      <c r="I18" s="282">
        <v>1961834</v>
      </c>
    </row>
    <row r="19" spans="2:9" ht="12">
      <c r="B19" s="89"/>
      <c r="C19" s="29"/>
      <c r="D19" s="36" t="s">
        <v>110</v>
      </c>
      <c r="E19" s="92">
        <v>9</v>
      </c>
      <c r="F19" s="289">
        <v>460486</v>
      </c>
      <c r="G19" s="289">
        <v>0</v>
      </c>
      <c r="H19" s="289">
        <f t="shared" si="0"/>
        <v>460486</v>
      </c>
      <c r="I19" s="282">
        <v>485486</v>
      </c>
    </row>
    <row r="20" spans="2:9" ht="12">
      <c r="B20" s="89"/>
      <c r="C20" s="29"/>
      <c r="D20" s="36" t="s">
        <v>111</v>
      </c>
      <c r="E20" s="38">
        <v>10</v>
      </c>
      <c r="F20" s="289">
        <v>429116</v>
      </c>
      <c r="G20" s="289">
        <v>0</v>
      </c>
      <c r="H20" s="289">
        <f t="shared" si="0"/>
        <v>429116</v>
      </c>
      <c r="I20" s="282">
        <v>395565</v>
      </c>
    </row>
    <row r="21" spans="2:9" ht="12">
      <c r="B21" s="89"/>
      <c r="C21" s="29"/>
      <c r="D21" s="36" t="s">
        <v>112</v>
      </c>
      <c r="E21" s="38">
        <v>11</v>
      </c>
      <c r="F21" s="289">
        <v>887626</v>
      </c>
      <c r="G21" s="289">
        <v>0</v>
      </c>
      <c r="H21" s="289">
        <f t="shared" si="0"/>
        <v>887626</v>
      </c>
      <c r="I21" s="282">
        <v>850737</v>
      </c>
    </row>
    <row r="22" spans="2:9" ht="12">
      <c r="B22" s="89"/>
      <c r="C22" s="29"/>
      <c r="D22" s="36" t="s">
        <v>114</v>
      </c>
      <c r="E22" s="38">
        <v>12</v>
      </c>
      <c r="F22" s="289">
        <v>63848</v>
      </c>
      <c r="G22" s="289">
        <v>0</v>
      </c>
      <c r="H22" s="289">
        <f t="shared" si="0"/>
        <v>63848</v>
      </c>
      <c r="I22" s="282">
        <v>66948</v>
      </c>
    </row>
    <row r="23" spans="2:9" ht="12">
      <c r="B23" s="89"/>
      <c r="C23" s="29"/>
      <c r="D23" s="36" t="s">
        <v>115</v>
      </c>
      <c r="E23" s="38">
        <v>13</v>
      </c>
      <c r="F23" s="289">
        <v>597</v>
      </c>
      <c r="G23" s="289">
        <v>0</v>
      </c>
      <c r="H23" s="289">
        <f t="shared" si="0"/>
        <v>597</v>
      </c>
      <c r="I23" s="282">
        <v>355</v>
      </c>
    </row>
    <row r="24" spans="2:9" ht="12">
      <c r="B24" s="89"/>
      <c r="C24" s="29"/>
      <c r="D24" s="36" t="s">
        <v>116</v>
      </c>
      <c r="E24" s="38">
        <v>14</v>
      </c>
      <c r="F24" s="289">
        <v>15064</v>
      </c>
      <c r="G24" s="289">
        <v>0</v>
      </c>
      <c r="H24" s="289">
        <f t="shared" si="0"/>
        <v>15064</v>
      </c>
      <c r="I24" s="282">
        <v>18908</v>
      </c>
    </row>
    <row r="25" spans="2:9" ht="12">
      <c r="B25" s="89"/>
      <c r="C25" s="29"/>
      <c r="D25" s="36" t="s">
        <v>117</v>
      </c>
      <c r="E25" s="38">
        <v>15</v>
      </c>
      <c r="F25" s="289">
        <v>10612</v>
      </c>
      <c r="G25" s="289">
        <v>0</v>
      </c>
      <c r="H25" s="289">
        <f t="shared" si="0"/>
        <v>10612</v>
      </c>
      <c r="I25" s="282">
        <v>8638</v>
      </c>
    </row>
    <row r="26" spans="2:9" ht="12">
      <c r="B26" s="89"/>
      <c r="C26" s="29"/>
      <c r="D26" s="36" t="s">
        <v>118</v>
      </c>
      <c r="E26" s="38">
        <v>16</v>
      </c>
      <c r="F26" s="289">
        <v>1353</v>
      </c>
      <c r="G26" s="289">
        <v>0</v>
      </c>
      <c r="H26" s="289">
        <f t="shared" si="0"/>
        <v>1353</v>
      </c>
      <c r="I26" s="282">
        <v>1484</v>
      </c>
    </row>
    <row r="27" spans="2:9" ht="12">
      <c r="B27" s="89"/>
      <c r="C27" s="29"/>
      <c r="D27" s="36" t="s">
        <v>119</v>
      </c>
      <c r="E27" s="38">
        <v>17</v>
      </c>
      <c r="F27" s="289">
        <v>0</v>
      </c>
      <c r="G27" s="289">
        <v>0</v>
      </c>
      <c r="H27" s="289">
        <f aca="true" t="shared" si="1" ref="H27:H35">F27+G27</f>
        <v>0</v>
      </c>
      <c r="I27" s="282">
        <v>0</v>
      </c>
    </row>
    <row r="28" spans="2:9" ht="12">
      <c r="B28" s="89"/>
      <c r="C28" s="29"/>
      <c r="D28" s="36" t="s">
        <v>120</v>
      </c>
      <c r="E28" s="38">
        <v>18</v>
      </c>
      <c r="F28" s="289">
        <v>1094555</v>
      </c>
      <c r="G28" s="289">
        <v>162323</v>
      </c>
      <c r="H28" s="289">
        <f t="shared" si="1"/>
        <v>1256878</v>
      </c>
      <c r="I28" s="282">
        <v>1264278</v>
      </c>
    </row>
    <row r="29" spans="2:9" ht="12">
      <c r="B29" s="89"/>
      <c r="C29" s="29"/>
      <c r="D29" s="36" t="s">
        <v>121</v>
      </c>
      <c r="E29" s="38">
        <v>19</v>
      </c>
      <c r="F29" s="289">
        <v>2341</v>
      </c>
      <c r="G29" s="289">
        <v>0</v>
      </c>
      <c r="H29" s="289">
        <f t="shared" si="1"/>
        <v>2341</v>
      </c>
      <c r="I29" s="282">
        <v>6340</v>
      </c>
    </row>
    <row r="30" spans="2:9" ht="12">
      <c r="B30" s="89"/>
      <c r="C30" s="29"/>
      <c r="D30" s="36" t="s">
        <v>122</v>
      </c>
      <c r="E30" s="38">
        <v>20</v>
      </c>
      <c r="F30" s="289">
        <v>325018</v>
      </c>
      <c r="G30" s="289">
        <v>0</v>
      </c>
      <c r="H30" s="289">
        <f t="shared" si="1"/>
        <v>325018</v>
      </c>
      <c r="I30" s="282">
        <v>328776</v>
      </c>
    </row>
    <row r="31" spans="2:9" ht="12">
      <c r="B31" s="89"/>
      <c r="C31" s="29"/>
      <c r="D31" s="36" t="s">
        <v>124</v>
      </c>
      <c r="E31" s="38">
        <v>21</v>
      </c>
      <c r="F31" s="289">
        <v>158807</v>
      </c>
      <c r="G31" s="289">
        <v>0</v>
      </c>
      <c r="H31" s="289">
        <f t="shared" si="1"/>
        <v>158807</v>
      </c>
      <c r="I31" s="282">
        <v>191652</v>
      </c>
    </row>
    <row r="32" spans="2:9" ht="12">
      <c r="B32" s="89"/>
      <c r="C32" s="29"/>
      <c r="D32" s="36" t="s">
        <v>125</v>
      </c>
      <c r="E32" s="38">
        <v>22</v>
      </c>
      <c r="F32" s="289">
        <v>108401</v>
      </c>
      <c r="G32" s="289">
        <v>54264</v>
      </c>
      <c r="H32" s="289">
        <f t="shared" si="1"/>
        <v>162665</v>
      </c>
      <c r="I32" s="282">
        <v>160701</v>
      </c>
    </row>
    <row r="33" spans="2:9" ht="12">
      <c r="B33" s="89"/>
      <c r="C33" s="29"/>
      <c r="D33" s="36" t="s">
        <v>126</v>
      </c>
      <c r="E33" s="38">
        <v>23</v>
      </c>
      <c r="F33" s="289">
        <v>67053</v>
      </c>
      <c r="G33" s="289">
        <v>0</v>
      </c>
      <c r="H33" s="289">
        <f t="shared" si="1"/>
        <v>67053</v>
      </c>
      <c r="I33" s="282">
        <v>72080</v>
      </c>
    </row>
    <row r="34" spans="2:9" ht="12">
      <c r="B34" s="89"/>
      <c r="C34" s="29"/>
      <c r="D34" s="36" t="s">
        <v>127</v>
      </c>
      <c r="E34" s="38">
        <v>24</v>
      </c>
      <c r="F34" s="289">
        <v>304451</v>
      </c>
      <c r="G34" s="289">
        <v>0</v>
      </c>
      <c r="H34" s="289">
        <f t="shared" si="1"/>
        <v>304451</v>
      </c>
      <c r="I34" s="282">
        <v>302539</v>
      </c>
    </row>
    <row r="35" spans="2:9" ht="12">
      <c r="B35" s="89"/>
      <c r="C35" s="29" t="s">
        <v>209</v>
      </c>
      <c r="D35" s="36"/>
      <c r="E35" s="38">
        <v>25</v>
      </c>
      <c r="F35" s="289">
        <f>SUM(F14:F34)</f>
        <v>15251277</v>
      </c>
      <c r="G35" s="289">
        <f>SUM(G14:G34)</f>
        <v>701018</v>
      </c>
      <c r="H35" s="289">
        <f t="shared" si="1"/>
        <v>15952295</v>
      </c>
      <c r="I35" s="282">
        <f>SUM(I14:I34)</f>
        <v>16241625</v>
      </c>
    </row>
    <row r="36" spans="2:9" ht="12">
      <c r="B36" s="82" t="s">
        <v>128</v>
      </c>
      <c r="C36" s="290"/>
      <c r="D36" s="132"/>
      <c r="E36" s="133">
        <v>26</v>
      </c>
      <c r="F36" s="291">
        <f>F12+F35</f>
        <v>32151164</v>
      </c>
      <c r="G36" s="291">
        <f>G12+G35</f>
        <v>2125076</v>
      </c>
      <c r="H36" s="291">
        <f>H12+H35</f>
        <v>34276240</v>
      </c>
      <c r="I36" s="292">
        <f>I12+I35</f>
        <v>35062562</v>
      </c>
    </row>
    <row r="37" ht="12"/>
    <row r="38" ht="12"/>
    <row r="39" ht="12"/>
    <row r="40" ht="12"/>
    <row r="41" ht="12"/>
  </sheetData>
  <sheetProtection/>
  <hyperlinks>
    <hyperlink ref="I1" location="Inhalt!F31" display="Inhalt!F31"/>
  </hyperlinks>
  <printOptions horizontalCentered="1"/>
  <pageMargins left="0" right="0" top="1.25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51"/>
  <sheetViews>
    <sheetView showGridLines="0" showRowColHeaders="0" zoomScale="115" zoomScaleNormal="115" zoomScalePageLayoutView="0" workbookViewId="0" topLeftCell="A11">
      <selection activeCell="E40" sqref="E40"/>
    </sheetView>
  </sheetViews>
  <sheetFormatPr defaultColWidth="0" defaultRowHeight="12.75" zeroHeight="1"/>
  <cols>
    <col min="1" max="1" width="11.421875" style="483" customWidth="1"/>
    <col min="2" max="2" width="0" style="483" hidden="1" customWidth="1"/>
    <col min="3" max="3" width="26.7109375" style="483" customWidth="1"/>
    <col min="4" max="4" width="33.8515625" style="0" customWidth="1"/>
    <col min="5" max="5" width="11.421875" style="0" customWidth="1"/>
    <col min="6" max="6" width="75.421875" style="0" customWidth="1"/>
    <col min="7" max="14" width="11.421875" style="0" customWidth="1"/>
    <col min="15" max="16384" width="0" style="0" hidden="1" customWidth="1"/>
  </cols>
  <sheetData>
    <row r="1" spans="4:14" ht="12"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</row>
    <row r="2" spans="4:14" ht="12"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4:14" ht="12"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</row>
    <row r="4" spans="4:14" ht="12"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</row>
    <row r="5" spans="4:14" ht="22.5">
      <c r="D5" s="483"/>
      <c r="E5" s="483"/>
      <c r="F5" s="487" t="str">
        <f>Deckblatt!D36</f>
        <v>Monat: Juni 2022</v>
      </c>
      <c r="G5" s="483"/>
      <c r="H5" s="483"/>
      <c r="I5" s="483"/>
      <c r="J5" s="483"/>
      <c r="K5" s="483"/>
      <c r="L5" s="483"/>
      <c r="M5" s="483"/>
      <c r="N5" s="483"/>
    </row>
    <row r="6" spans="4:14" ht="12"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</row>
    <row r="7" spans="4:14" ht="12" hidden="1">
      <c r="D7" s="483"/>
      <c r="E7" s="483">
        <v>1</v>
      </c>
      <c r="F7" s="483"/>
      <c r="G7" s="483"/>
      <c r="H7" s="483"/>
      <c r="I7" s="483"/>
      <c r="J7" s="483"/>
      <c r="K7" s="483"/>
      <c r="L7" s="483"/>
      <c r="M7" s="483"/>
      <c r="N7" s="483"/>
    </row>
    <row r="8" spans="4:14" ht="12"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</row>
    <row r="9" spans="4:14" ht="12"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</row>
    <row r="10" spans="4:14" ht="12"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</row>
    <row r="11" spans="4:256" ht="12.75" customHeight="1"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483"/>
      <c r="AW11" s="483"/>
      <c r="AX11" s="483"/>
      <c r="AY11" s="483"/>
      <c r="AZ11" s="483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3"/>
      <c r="CI11" s="483"/>
      <c r="CJ11" s="483"/>
      <c r="CK11" s="483"/>
      <c r="CL11" s="483"/>
      <c r="CM11" s="483"/>
      <c r="CN11" s="483"/>
      <c r="CO11" s="483"/>
      <c r="CP11" s="483"/>
      <c r="CQ11" s="483"/>
      <c r="CR11" s="483"/>
      <c r="CS11" s="483"/>
      <c r="CT11" s="483"/>
      <c r="CU11" s="483"/>
      <c r="CV11" s="483"/>
      <c r="CW11" s="483"/>
      <c r="CX11" s="483"/>
      <c r="CY11" s="483"/>
      <c r="CZ11" s="483"/>
      <c r="DA11" s="483"/>
      <c r="DB11" s="483"/>
      <c r="DC11" s="483"/>
      <c r="DD11" s="483"/>
      <c r="DE11" s="483"/>
      <c r="DF11" s="483"/>
      <c r="DG11" s="483"/>
      <c r="DH11" s="483"/>
      <c r="DI11" s="483"/>
      <c r="DJ11" s="483"/>
      <c r="DK11" s="483"/>
      <c r="DL11" s="483"/>
      <c r="DM11" s="483"/>
      <c r="DN11" s="483"/>
      <c r="DO11" s="483"/>
      <c r="DP11" s="483"/>
      <c r="DQ11" s="483"/>
      <c r="DR11" s="483"/>
      <c r="DS11" s="483"/>
      <c r="DT11" s="483"/>
      <c r="DU11" s="483"/>
      <c r="DV11" s="483"/>
      <c r="DW11" s="483"/>
      <c r="DX11" s="483"/>
      <c r="DY11" s="483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3"/>
      <c r="EK11" s="483"/>
      <c r="EL11" s="483"/>
      <c r="EM11" s="483"/>
      <c r="EN11" s="483"/>
      <c r="EO11" s="483"/>
      <c r="EP11" s="483"/>
      <c r="EQ11" s="483"/>
      <c r="ER11" s="483"/>
      <c r="ES11" s="483"/>
      <c r="ET11" s="483"/>
      <c r="EU11" s="483"/>
      <c r="EV11" s="483"/>
      <c r="EW11" s="483"/>
      <c r="EX11" s="483"/>
      <c r="EY11" s="483"/>
      <c r="EZ11" s="483"/>
      <c r="FA11" s="483"/>
      <c r="FB11" s="483"/>
      <c r="FC11" s="483"/>
      <c r="FD11" s="483"/>
      <c r="FE11" s="483"/>
      <c r="FF11" s="483"/>
      <c r="FG11" s="483"/>
      <c r="FH11" s="483"/>
      <c r="FI11" s="483"/>
      <c r="FJ11" s="483"/>
      <c r="FK11" s="483"/>
      <c r="FL11" s="483"/>
      <c r="FM11" s="483"/>
      <c r="FN11" s="483"/>
      <c r="FO11" s="483"/>
      <c r="FP11" s="483"/>
      <c r="FQ11" s="483"/>
      <c r="FR11" s="483"/>
      <c r="FS11" s="483"/>
      <c r="FT11" s="483"/>
      <c r="FU11" s="483"/>
      <c r="FV11" s="483"/>
      <c r="FW11" s="483"/>
      <c r="FX11" s="483"/>
      <c r="FY11" s="483"/>
      <c r="FZ11" s="483"/>
      <c r="GA11" s="483"/>
      <c r="GB11" s="483"/>
      <c r="GC11" s="483"/>
      <c r="GD11" s="483"/>
      <c r="GE11" s="483"/>
      <c r="GF11" s="483"/>
      <c r="GG11" s="483"/>
      <c r="GH11" s="483"/>
      <c r="GI11" s="483"/>
      <c r="GJ11" s="483"/>
      <c r="GK11" s="483"/>
      <c r="GL11" s="483"/>
      <c r="GM11" s="483"/>
      <c r="GN11" s="483"/>
      <c r="GO11" s="483"/>
      <c r="GP11" s="483"/>
      <c r="GQ11" s="483"/>
      <c r="GR11" s="483"/>
      <c r="GS11" s="483"/>
      <c r="GT11" s="483"/>
      <c r="GU11" s="483"/>
      <c r="GV11" s="483"/>
      <c r="GW11" s="483"/>
      <c r="GX11" s="483"/>
      <c r="GY11" s="483"/>
      <c r="GZ11" s="483"/>
      <c r="HA11" s="483"/>
      <c r="HB11" s="483"/>
      <c r="HC11" s="483"/>
      <c r="HD11" s="483"/>
      <c r="HE11" s="483"/>
      <c r="HF11" s="483"/>
      <c r="HG11" s="483"/>
      <c r="HH11" s="483"/>
      <c r="HI11" s="483"/>
      <c r="HJ11" s="483"/>
      <c r="HK11" s="483"/>
      <c r="HL11" s="483"/>
      <c r="HM11" s="483"/>
      <c r="HN11" s="483"/>
      <c r="HO11" s="483"/>
      <c r="HP11" s="483"/>
      <c r="HQ11" s="483"/>
      <c r="HR11" s="483"/>
      <c r="HS11" s="483"/>
      <c r="HT11" s="483"/>
      <c r="HU11" s="483"/>
      <c r="HV11" s="483"/>
      <c r="HW11" s="483"/>
      <c r="HX11" s="483"/>
      <c r="HY11" s="483"/>
      <c r="HZ11" s="483"/>
      <c r="IA11" s="483"/>
      <c r="IB11" s="483"/>
      <c r="IC11" s="483"/>
      <c r="ID11" s="483"/>
      <c r="IE11" s="483"/>
      <c r="IF11" s="483"/>
      <c r="IG11" s="483"/>
      <c r="IH11" s="483"/>
      <c r="II11" s="483"/>
      <c r="IJ11" s="483"/>
      <c r="IK11" s="483"/>
      <c r="IL11" s="483"/>
      <c r="IM11" s="483"/>
      <c r="IN11" s="483"/>
      <c r="IO11" s="483"/>
      <c r="IP11" s="483"/>
      <c r="IQ11" s="483"/>
      <c r="IR11" s="483"/>
      <c r="IS11" s="483"/>
      <c r="IT11" s="483"/>
      <c r="IU11" s="483"/>
      <c r="IV11" s="483"/>
    </row>
    <row r="12" spans="4:14" ht="12">
      <c r="D12" s="480"/>
      <c r="E12" s="480"/>
      <c r="F12" s="480"/>
      <c r="G12" s="480"/>
      <c r="H12" s="480"/>
      <c r="I12" s="480"/>
      <c r="J12" s="480"/>
      <c r="K12" s="484"/>
      <c r="L12" s="484"/>
      <c r="M12" s="484"/>
      <c r="N12" s="484"/>
    </row>
    <row r="13" spans="4:14" ht="22.5">
      <c r="D13" s="480"/>
      <c r="E13" s="481" t="str">
        <f>INDEX(rP1.Überschrift,B15,E7)</f>
        <v>Inhaltsverzeichnis der "Amtlichen Mineralöldaten"</v>
      </c>
      <c r="F13" s="486"/>
      <c r="G13" s="486"/>
      <c r="H13" s="486"/>
      <c r="I13" s="480"/>
      <c r="J13" s="480"/>
      <c r="K13" s="484"/>
      <c r="L13" s="484"/>
      <c r="M13" s="484"/>
      <c r="N13" s="484"/>
    </row>
    <row r="14" spans="4:14" ht="12">
      <c r="D14" s="480"/>
      <c r="E14" s="480"/>
      <c r="F14" s="480"/>
      <c r="G14" s="480"/>
      <c r="H14" s="480"/>
      <c r="I14" s="480"/>
      <c r="J14" s="480"/>
      <c r="K14" s="484"/>
      <c r="L14" s="484"/>
      <c r="M14" s="484"/>
      <c r="N14" s="484"/>
    </row>
    <row r="15" spans="2:14" ht="15" customHeight="1">
      <c r="B15" s="483">
        <v>1</v>
      </c>
      <c r="D15" s="480"/>
      <c r="E15" s="480" t="s">
        <v>298</v>
      </c>
      <c r="F15" s="482" t="str">
        <f aca="true" t="shared" si="0" ref="F15:F35">INDEX(rP1.Inhalte,$B15,$E$7)</f>
        <v>Förderung und Zugang von deutschem Rohöl</v>
      </c>
      <c r="G15" s="480"/>
      <c r="H15" s="480"/>
      <c r="I15" s="480"/>
      <c r="J15" s="480"/>
      <c r="K15" s="484"/>
      <c r="L15" s="484"/>
      <c r="M15" s="484"/>
      <c r="N15" s="484"/>
    </row>
    <row r="16" spans="2:14" ht="15" customHeight="1">
      <c r="B16" s="483">
        <v>2</v>
      </c>
      <c r="D16" s="480"/>
      <c r="E16" s="480" t="s">
        <v>299</v>
      </c>
      <c r="F16" s="482" t="str">
        <f t="shared" si="0"/>
        <v>Primäraufkommen von Rohöl aus Einfuhr und deutscher Förderung</v>
      </c>
      <c r="G16" s="480"/>
      <c r="H16" s="480"/>
      <c r="I16" s="480"/>
      <c r="J16" s="480"/>
      <c r="K16" s="484"/>
      <c r="L16" s="484"/>
      <c r="M16" s="484"/>
      <c r="N16" s="484"/>
    </row>
    <row r="17" spans="2:14" ht="15" customHeight="1">
      <c r="B17" s="483">
        <v>3</v>
      </c>
      <c r="D17" s="480"/>
      <c r="E17" s="480" t="s">
        <v>300</v>
      </c>
      <c r="F17" s="482" t="str">
        <f t="shared" si="0"/>
        <v>Grenzübergangspreise der Einfuhr von Rohöl nach Ursprungsländern</v>
      </c>
      <c r="G17" s="480"/>
      <c r="H17" s="480"/>
      <c r="I17" s="480"/>
      <c r="J17" s="480"/>
      <c r="K17" s="484"/>
      <c r="L17" s="484"/>
      <c r="M17" s="484"/>
      <c r="N17" s="484"/>
    </row>
    <row r="18" spans="2:14" ht="15" customHeight="1">
      <c r="B18" s="483">
        <v>4</v>
      </c>
      <c r="D18" s="480"/>
      <c r="E18" s="480" t="s">
        <v>301</v>
      </c>
      <c r="F18" s="482" t="str">
        <f t="shared" si="0"/>
        <v>Verarbeitung von Rohöl und anderen Wiedereinsatzstoffen in Raffinerien</v>
      </c>
      <c r="G18" s="480"/>
      <c r="H18" s="480"/>
      <c r="I18" s="480"/>
      <c r="J18" s="480"/>
      <c r="K18" s="484"/>
      <c r="L18" s="484"/>
      <c r="M18" s="484"/>
      <c r="N18" s="484"/>
    </row>
    <row r="19" spans="2:14" ht="15" customHeight="1">
      <c r="B19" s="483">
        <v>5</v>
      </c>
      <c r="D19" s="480"/>
      <c r="E19" s="480" t="s">
        <v>302</v>
      </c>
      <c r="F19" s="482" t="str">
        <f t="shared" si="0"/>
        <v>Gesamtaufkommen von Mineralölprodukten</v>
      </c>
      <c r="G19" s="480"/>
      <c r="H19" s="480"/>
      <c r="I19" s="480"/>
      <c r="J19" s="480"/>
      <c r="K19" s="484"/>
      <c r="L19" s="484"/>
      <c r="M19" s="484"/>
      <c r="N19" s="484"/>
    </row>
    <row r="20" spans="2:14" ht="15" customHeight="1">
      <c r="B20" s="483">
        <v>6</v>
      </c>
      <c r="D20" s="480"/>
      <c r="E20" s="480" t="s">
        <v>308</v>
      </c>
      <c r="F20" s="482" t="str">
        <f t="shared" si="0"/>
        <v>Entwicklung der Bruttoraffinerieerzeugung</v>
      </c>
      <c r="G20" s="480"/>
      <c r="H20" s="480"/>
      <c r="I20" s="480"/>
      <c r="J20" s="480"/>
      <c r="K20" s="484"/>
      <c r="L20" s="484"/>
      <c r="M20" s="484"/>
      <c r="N20" s="484"/>
    </row>
    <row r="21" spans="2:14" ht="15" customHeight="1">
      <c r="B21" s="483">
        <v>7</v>
      </c>
      <c r="D21" s="480"/>
      <c r="E21" s="480" t="s">
        <v>309</v>
      </c>
      <c r="F21" s="482" t="str">
        <f t="shared" si="0"/>
        <v>Entwicklung der Einfuhr</v>
      </c>
      <c r="G21" s="480"/>
      <c r="H21" s="480"/>
      <c r="I21" s="480"/>
      <c r="J21" s="480"/>
      <c r="K21" s="484"/>
      <c r="L21" s="484"/>
      <c r="M21" s="484"/>
      <c r="N21" s="484"/>
    </row>
    <row r="22" spans="2:14" ht="15" customHeight="1">
      <c r="B22" s="483">
        <v>8</v>
      </c>
      <c r="D22" s="480"/>
      <c r="E22" s="480" t="s">
        <v>310</v>
      </c>
      <c r="F22" s="482" t="str">
        <f t="shared" si="0"/>
        <v>Entwicklung der Abgänge zum Wiedereinsatz</v>
      </c>
      <c r="G22" s="480"/>
      <c r="H22" s="480"/>
      <c r="I22" s="480"/>
      <c r="J22" s="480"/>
      <c r="K22" s="484"/>
      <c r="L22" s="484"/>
      <c r="M22" s="484"/>
      <c r="N22" s="484"/>
    </row>
    <row r="23" spans="2:14" ht="15" customHeight="1">
      <c r="B23" s="483">
        <v>9</v>
      </c>
      <c r="D23" s="480"/>
      <c r="E23" s="480" t="s">
        <v>311</v>
      </c>
      <c r="F23" s="482" t="str">
        <f t="shared" si="0"/>
        <v>Gesamtaufkommen von Mineralölprodukten (Jahr)</v>
      </c>
      <c r="G23" s="480"/>
      <c r="H23" s="480"/>
      <c r="I23" s="480"/>
      <c r="J23" s="480"/>
      <c r="K23" s="484"/>
      <c r="L23" s="484"/>
      <c r="M23" s="484"/>
      <c r="N23" s="484"/>
    </row>
    <row r="24" spans="2:14" ht="15" customHeight="1">
      <c r="B24" s="483">
        <v>10</v>
      </c>
      <c r="D24" s="480"/>
      <c r="E24" s="480" t="s">
        <v>303</v>
      </c>
      <c r="F24" s="482" t="str">
        <f t="shared" si="0"/>
        <v>Abgänge und Inlandsablieferungen von Mineralölprodukten</v>
      </c>
      <c r="G24" s="480"/>
      <c r="H24" s="480"/>
      <c r="I24" s="480"/>
      <c r="J24" s="480"/>
      <c r="K24" s="484"/>
      <c r="L24" s="484"/>
      <c r="M24" s="484"/>
      <c r="N24" s="484"/>
    </row>
    <row r="25" spans="2:14" ht="15" customHeight="1">
      <c r="B25" s="483">
        <v>11</v>
      </c>
      <c r="D25" s="480"/>
      <c r="E25" s="480" t="s">
        <v>312</v>
      </c>
      <c r="F25" s="482" t="str">
        <f t="shared" si="0"/>
        <v>Entwicklung der Ausfuhr</v>
      </c>
      <c r="G25" s="480"/>
      <c r="H25" s="480"/>
      <c r="I25" s="480"/>
      <c r="J25" s="480"/>
      <c r="K25" s="484"/>
      <c r="L25" s="484"/>
      <c r="M25" s="484"/>
      <c r="N25" s="484"/>
    </row>
    <row r="26" spans="2:14" ht="15" customHeight="1">
      <c r="B26" s="483">
        <v>12</v>
      </c>
      <c r="D26" s="480"/>
      <c r="E26" s="480" t="s">
        <v>313</v>
      </c>
      <c r="F26" s="482" t="str">
        <f t="shared" si="0"/>
        <v>Entwicklung der Bunkerungen für die internationale Schiffahrt</v>
      </c>
      <c r="G26" s="480"/>
      <c r="H26" s="480"/>
      <c r="I26" s="480"/>
      <c r="J26" s="480"/>
      <c r="K26" s="484"/>
      <c r="L26" s="484"/>
      <c r="M26" s="484"/>
      <c r="N26" s="484"/>
    </row>
    <row r="27" spans="2:14" ht="15" customHeight="1">
      <c r="B27" s="483">
        <v>13</v>
      </c>
      <c r="D27" s="480"/>
      <c r="E27" s="480" t="s">
        <v>314</v>
      </c>
      <c r="F27" s="482" t="str">
        <f t="shared" si="0"/>
        <v>Entwicklung der Inlandsablieferungen</v>
      </c>
      <c r="G27" s="480"/>
      <c r="H27" s="480"/>
      <c r="I27" s="480"/>
      <c r="J27" s="480"/>
      <c r="K27" s="484"/>
      <c r="L27" s="484"/>
      <c r="M27" s="484"/>
      <c r="N27" s="484"/>
    </row>
    <row r="28" spans="2:14" ht="15" customHeight="1">
      <c r="B28" s="483">
        <v>14</v>
      </c>
      <c r="D28" s="480"/>
      <c r="E28" s="480" t="s">
        <v>315</v>
      </c>
      <c r="F28" s="482" t="str">
        <f t="shared" si="0"/>
        <v>Abgänge und Inlandsablieferungen von Mineralölprodukten</v>
      </c>
      <c r="G28" s="480"/>
      <c r="H28" s="480"/>
      <c r="I28" s="480"/>
      <c r="J28" s="480"/>
      <c r="K28" s="484"/>
      <c r="L28" s="484"/>
      <c r="M28" s="484"/>
      <c r="N28" s="484"/>
    </row>
    <row r="29" spans="2:14" ht="15" customHeight="1">
      <c r="B29" s="483">
        <v>15</v>
      </c>
      <c r="D29" s="480"/>
      <c r="E29" s="480" t="s">
        <v>304</v>
      </c>
      <c r="F29" s="482" t="str">
        <f t="shared" si="0"/>
        <v>Inlandsablieferungen nach ausgewählten Verwendungssektoren</v>
      </c>
      <c r="G29" s="480"/>
      <c r="H29" s="480"/>
      <c r="I29" s="480"/>
      <c r="J29" s="480"/>
      <c r="K29" s="484"/>
      <c r="L29" s="484"/>
      <c r="M29" s="484"/>
      <c r="N29" s="484"/>
    </row>
    <row r="30" spans="2:14" ht="15" customHeight="1">
      <c r="B30" s="483">
        <v>16</v>
      </c>
      <c r="D30" s="480"/>
      <c r="E30" s="480" t="s">
        <v>316</v>
      </c>
      <c r="F30" s="482" t="str">
        <f t="shared" si="0"/>
        <v>Inlandsablieferungen nach ausgewählten Verwendungssektoren (Jahr)</v>
      </c>
      <c r="G30" s="480"/>
      <c r="H30" s="480"/>
      <c r="I30" s="480"/>
      <c r="J30" s="480"/>
      <c r="K30" s="484"/>
      <c r="L30" s="484"/>
      <c r="M30" s="484"/>
      <c r="N30" s="484"/>
    </row>
    <row r="31" spans="2:14" ht="15" customHeight="1">
      <c r="B31" s="483">
        <v>17</v>
      </c>
      <c r="D31" s="480"/>
      <c r="E31" s="480" t="s">
        <v>305</v>
      </c>
      <c r="F31" s="482" t="str">
        <f t="shared" si="0"/>
        <v>Eigentumsendbestand im In- und Ausland</v>
      </c>
      <c r="G31" s="480"/>
      <c r="H31" s="480"/>
      <c r="I31" s="480"/>
      <c r="J31" s="480"/>
      <c r="K31" s="484"/>
      <c r="L31" s="484"/>
      <c r="M31" s="484"/>
      <c r="N31" s="484"/>
    </row>
    <row r="32" spans="2:14" ht="15" customHeight="1">
      <c r="B32" s="483">
        <v>18</v>
      </c>
      <c r="D32" s="480"/>
      <c r="E32" s="480" t="s">
        <v>306</v>
      </c>
      <c r="F32" s="482" t="str">
        <f t="shared" si="0"/>
        <v>Beimischung von Biozusatzstoffen in Mineralölprodukten im Inland</v>
      </c>
      <c r="G32" s="480"/>
      <c r="H32" s="480"/>
      <c r="I32" s="480"/>
      <c r="J32" s="480"/>
      <c r="K32" s="484"/>
      <c r="L32" s="484"/>
      <c r="M32" s="484"/>
      <c r="N32" s="484"/>
    </row>
    <row r="33" spans="2:14" ht="15" customHeight="1">
      <c r="B33" s="483">
        <v>19</v>
      </c>
      <c r="D33" s="480"/>
      <c r="E33" s="480" t="s">
        <v>307</v>
      </c>
      <c r="F33" s="482" t="str">
        <f t="shared" si="0"/>
        <v>Raffinerieerzeugung, Einfuhr, Ausfuhr und Inlandsablieferungen von Schmierstoffen</v>
      </c>
      <c r="G33" s="480"/>
      <c r="H33" s="480"/>
      <c r="I33" s="480"/>
      <c r="J33" s="480"/>
      <c r="K33" s="484"/>
      <c r="L33" s="484"/>
      <c r="M33" s="484"/>
      <c r="N33" s="484"/>
    </row>
    <row r="34" spans="2:14" ht="15" customHeight="1">
      <c r="B34" s="483">
        <v>20</v>
      </c>
      <c r="D34" s="480"/>
      <c r="E34" s="480" t="s">
        <v>317</v>
      </c>
      <c r="F34" s="482" t="str">
        <f t="shared" si="0"/>
        <v>Entwicklung der Inlandsablieferungen von Schmierstoffen</v>
      </c>
      <c r="G34" s="480"/>
      <c r="H34" s="480"/>
      <c r="I34" s="480"/>
      <c r="J34" s="480"/>
      <c r="K34" s="484"/>
      <c r="L34" s="484"/>
      <c r="M34" s="484"/>
      <c r="N34" s="484"/>
    </row>
    <row r="35" spans="2:14" ht="15" customHeight="1">
      <c r="B35" s="483">
        <v>21</v>
      </c>
      <c r="D35" s="480"/>
      <c r="E35" s="480" t="s">
        <v>318</v>
      </c>
      <c r="F35" s="482" t="str">
        <f t="shared" si="0"/>
        <v>Raffinerieerzeugung, Einfuhr, Ausfuhr und Inlandsablieferungen von Schmierstoffen (Jahr)</v>
      </c>
      <c r="G35" s="480"/>
      <c r="H35" s="480"/>
      <c r="I35" s="480"/>
      <c r="J35" s="480"/>
      <c r="K35" s="484"/>
      <c r="L35" s="484"/>
      <c r="M35" s="484"/>
      <c r="N35" s="484"/>
    </row>
    <row r="36" spans="4:14" ht="12">
      <c r="D36" s="480"/>
      <c r="E36" s="480"/>
      <c r="F36" s="480"/>
      <c r="G36" s="480"/>
      <c r="H36" s="480"/>
      <c r="I36" s="480"/>
      <c r="J36" s="480"/>
      <c r="K36" s="484"/>
      <c r="L36" s="484"/>
      <c r="M36" s="484"/>
      <c r="N36" s="484"/>
    </row>
    <row r="37" spans="4:14" ht="12">
      <c r="D37" s="480"/>
      <c r="E37" s="480"/>
      <c r="F37" s="480"/>
      <c r="G37" s="480"/>
      <c r="H37" s="480"/>
      <c r="I37" s="480"/>
      <c r="J37" s="480"/>
      <c r="K37" s="484"/>
      <c r="L37" s="484"/>
      <c r="M37" s="484"/>
      <c r="N37" s="484"/>
    </row>
    <row r="38" spans="4:14" ht="12">
      <c r="D38" s="480"/>
      <c r="E38" s="480"/>
      <c r="F38" s="480"/>
      <c r="G38" s="480"/>
      <c r="H38" s="480"/>
      <c r="I38" s="480"/>
      <c r="J38" s="480"/>
      <c r="K38" s="484"/>
      <c r="L38" s="484"/>
      <c r="M38" s="484"/>
      <c r="N38" s="484"/>
    </row>
    <row r="39" spans="4:14" ht="12"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</row>
    <row r="40" spans="4:14" ht="12"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</row>
    <row r="41" spans="4:14" ht="12"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</row>
    <row r="42" spans="4:14" ht="12"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</row>
    <row r="43" spans="4:14" ht="12"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</row>
    <row r="44" spans="4:14" ht="12"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</row>
    <row r="45" spans="4:14" ht="12"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</row>
    <row r="46" spans="4:14" ht="12"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</row>
    <row r="47" spans="4:14" ht="12"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</row>
    <row r="48" spans="4:14" ht="12"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</row>
    <row r="49" spans="4:14" ht="12"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</row>
    <row r="50" spans="4:14" ht="12"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</row>
    <row r="51" spans="4:14" ht="12"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</row>
  </sheetData>
  <sheetProtection/>
  <hyperlinks>
    <hyperlink ref="F15" location="'Tab 1'!K1" display="'Tab 1'!K1"/>
    <hyperlink ref="F16" location="'Tab 2'!K1" display="'Tab 2'!K1"/>
    <hyperlink ref="F17" location="'Tab 3'!K1" display="'Tab 3'!K1"/>
    <hyperlink ref="F18" location="'Tab 4'!K1" display="'Tab 4'!K1"/>
    <hyperlink ref="F19" location="'Tab 5'!M1" display="'Tab 5'!M1"/>
    <hyperlink ref="F20" location="'Tab 5a'!J1" display="'Tab 5a'!J1"/>
    <hyperlink ref="F21" location="'Tab 5b'!J1" display="'Tab 5b'!J1"/>
    <hyperlink ref="F22" location="'Tab 5c'!J1" display="'Tab 5c'!J1"/>
    <hyperlink ref="F23" location="'Tab 5j'!M1" display="'Tab 5j'!M1"/>
    <hyperlink ref="F24" location="'Tab 6'!M1" display="'Tab 6'!M1"/>
    <hyperlink ref="F25" location="'Tab 6a'!J1" display="'Tab 6a'!J1"/>
    <hyperlink ref="F26" location="'Tab 6b'!J1" display="'Tab 6b'!J1"/>
    <hyperlink ref="F27" location="'Tab 6c'!L1" display="'Tab 6c'!L1"/>
    <hyperlink ref="F28" location="'Tab 6j'!M1" display="'Tab 6j'!M1"/>
    <hyperlink ref="F29" location="'Tab 7'!J1" display="'Tab 7'!J1"/>
    <hyperlink ref="F30" location="'Tab 7j'!J1" display="'Tab 7j'!J1"/>
    <hyperlink ref="F31" location="'Tab 8'!I1" display="'Tab 8'!I1"/>
    <hyperlink ref="F32" location="'Tab 9'!I1" display="'Tab 9'!I1"/>
    <hyperlink ref="F33" location="'Tab 10'!H1" display="'Tab 10'!H1"/>
    <hyperlink ref="F34" location="'Tab 10a'!J1" display="'Tab 10a'!J1"/>
    <hyperlink ref="F35" location="'Tab 10j'!H1" display="'Tab 10j'!H1"/>
  </hyperlink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2"/>
  <headerFooter>
    <oddHeader>&amp;R24.8.2022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RowColHeaders="0" zoomScale="85" zoomScaleNormal="85" zoomScalePageLayoutView="0" workbookViewId="0" topLeftCell="A1">
      <selection activeCell="I1" sqref="I1"/>
    </sheetView>
  </sheetViews>
  <sheetFormatPr defaultColWidth="0" defaultRowHeight="12.75" zeroHeight="1"/>
  <cols>
    <col min="1" max="1" width="3.7109375" style="9" customWidth="1"/>
    <col min="2" max="2" width="41.7109375" style="9" customWidth="1"/>
    <col min="3" max="3" width="3.28125" style="9" customWidth="1"/>
    <col min="4" max="5" width="16.7109375" style="9" customWidth="1"/>
    <col min="6" max="6" width="14.7109375" style="9" customWidth="1"/>
    <col min="7" max="8" width="16.7109375" style="9" customWidth="1"/>
    <col min="9" max="9" width="14.7109375" style="9" customWidth="1"/>
    <col min="10" max="11" width="9.140625" style="9" customWidth="1"/>
    <col min="12" max="16384" width="0" style="9" hidden="1" customWidth="1"/>
  </cols>
  <sheetData>
    <row r="1" spans="1:11" ht="15" customHeight="1">
      <c r="A1" s="443"/>
      <c r="B1" s="443" t="s">
        <v>369</v>
      </c>
      <c r="C1" s="444"/>
      <c r="D1" s="444"/>
      <c r="E1" s="444"/>
      <c r="F1" s="444"/>
      <c r="G1" s="444"/>
      <c r="H1" s="444"/>
      <c r="I1" s="478" t="str">
        <f>INDEX(rP1.Inhalte,22,1)</f>
        <v>zurück zum Inhaltsverzeichnis</v>
      </c>
      <c r="J1" s="403"/>
      <c r="K1"/>
    </row>
    <row r="2" spans="1:10" ht="1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</row>
    <row r="3" spans="1:10" ht="15" customHeight="1">
      <c r="A3" s="402" t="s">
        <v>360</v>
      </c>
      <c r="B3" s="402"/>
      <c r="C3" s="402"/>
      <c r="D3" s="402"/>
      <c r="E3" s="402"/>
      <c r="F3" s="402"/>
      <c r="G3" s="402"/>
      <c r="H3" s="403"/>
      <c r="I3" s="404" t="s">
        <v>73</v>
      </c>
      <c r="J3" s="402"/>
    </row>
    <row r="4" spans="1:10" ht="12" customHeight="1">
      <c r="A4" s="405"/>
      <c r="B4" s="405"/>
      <c r="C4" s="405"/>
      <c r="D4" s="406"/>
      <c r="E4" s="406"/>
      <c r="F4" s="406"/>
      <c r="G4" s="406"/>
      <c r="H4" s="405"/>
      <c r="I4" s="405"/>
      <c r="J4" s="402"/>
    </row>
    <row r="5" spans="1:10" ht="15.75" customHeight="1">
      <c r="A5" s="407"/>
      <c r="B5" s="408"/>
      <c r="C5" s="409"/>
      <c r="D5" s="410" t="s">
        <v>0</v>
      </c>
      <c r="E5" s="411" t="s">
        <v>0</v>
      </c>
      <c r="F5" s="412" t="s">
        <v>0</v>
      </c>
      <c r="G5" s="413" t="s">
        <v>8</v>
      </c>
      <c r="H5" s="414"/>
      <c r="I5" s="415"/>
      <c r="J5" s="402"/>
    </row>
    <row r="6" spans="1:10" ht="15.75" customHeight="1">
      <c r="A6" s="416"/>
      <c r="B6" s="402" t="s">
        <v>9</v>
      </c>
      <c r="C6" s="417" t="s">
        <v>0</v>
      </c>
      <c r="D6" s="418" t="s">
        <v>164</v>
      </c>
      <c r="E6" s="419" t="s">
        <v>10</v>
      </c>
      <c r="F6" s="420" t="s">
        <v>11</v>
      </c>
      <c r="G6" s="421" t="s">
        <v>12</v>
      </c>
      <c r="H6" s="419" t="s">
        <v>12</v>
      </c>
      <c r="I6" s="419" t="s">
        <v>11</v>
      </c>
      <c r="J6" s="402"/>
    </row>
    <row r="7" spans="1:10" ht="15.75" customHeight="1">
      <c r="A7" s="416"/>
      <c r="B7" s="402"/>
      <c r="C7" s="417"/>
      <c r="D7" s="422" t="s">
        <v>0</v>
      </c>
      <c r="E7" s="419" t="s">
        <v>13</v>
      </c>
      <c r="F7" s="420" t="s">
        <v>165</v>
      </c>
      <c r="G7" s="418" t="s">
        <v>15</v>
      </c>
      <c r="H7" s="419" t="s">
        <v>15</v>
      </c>
      <c r="I7" s="419" t="s">
        <v>131</v>
      </c>
      <c r="J7" s="402"/>
    </row>
    <row r="8" spans="1:10" ht="15.75" customHeight="1">
      <c r="A8" s="416"/>
      <c r="B8" s="402"/>
      <c r="C8" s="417"/>
      <c r="D8" s="423" t="s">
        <v>0</v>
      </c>
      <c r="E8" s="419"/>
      <c r="F8" s="420" t="s">
        <v>18</v>
      </c>
      <c r="G8" s="423" t="s">
        <v>0</v>
      </c>
      <c r="H8" s="419" t="s">
        <v>13</v>
      </c>
      <c r="I8" s="419" t="s">
        <v>18</v>
      </c>
      <c r="J8" s="402"/>
    </row>
    <row r="9" spans="1:10" ht="15.75" customHeight="1">
      <c r="A9" s="424" t="s">
        <v>357</v>
      </c>
      <c r="B9" s="425"/>
      <c r="C9" s="426"/>
      <c r="D9" s="427" t="s">
        <v>101</v>
      </c>
      <c r="E9" s="428" t="s">
        <v>20</v>
      </c>
      <c r="F9" s="429" t="s">
        <v>21</v>
      </c>
      <c r="G9" s="430" t="s">
        <v>55</v>
      </c>
      <c r="H9" s="428" t="s">
        <v>23</v>
      </c>
      <c r="I9" s="428" t="s">
        <v>24</v>
      </c>
      <c r="J9" s="402"/>
    </row>
    <row r="10" spans="1:10" ht="18" customHeight="1" hidden="1">
      <c r="A10" s="407" t="s">
        <v>278</v>
      </c>
      <c r="B10" s="408"/>
      <c r="C10" s="431">
        <v>1</v>
      </c>
      <c r="D10" s="456"/>
      <c r="E10" s="457"/>
      <c r="F10" s="462" t="str">
        <f aca="true" t="shared" si="0" ref="F10:F15">IF(AND(E10&gt;0,D10&gt;0,D10&lt;=E10*6),D10/E10*100-100,"-")</f>
        <v>-</v>
      </c>
      <c r="G10" s="461"/>
      <c r="H10" s="457"/>
      <c r="I10" s="462" t="str">
        <f aca="true" t="shared" si="1" ref="I10:I15">IF(AND(H10&gt;0,G10&gt;0,G10&lt;=H10*6),G10/H10*100-100,"-")</f>
        <v>-</v>
      </c>
      <c r="J10" s="402"/>
    </row>
    <row r="11" spans="1:10" ht="18" customHeight="1">
      <c r="A11" s="432"/>
      <c r="B11" s="433" t="s">
        <v>358</v>
      </c>
      <c r="C11" s="434">
        <v>1</v>
      </c>
      <c r="D11" s="458">
        <v>10407.21</v>
      </c>
      <c r="E11" s="459">
        <v>15110.03</v>
      </c>
      <c r="F11" s="462">
        <f t="shared" si="0"/>
        <v>-31.123829668107888</v>
      </c>
      <c r="G11" s="460">
        <v>66126.18</v>
      </c>
      <c r="H11" s="459">
        <v>77839.05</v>
      </c>
      <c r="I11" s="462">
        <f t="shared" si="1"/>
        <v>-15.047550040757187</v>
      </c>
      <c r="J11" s="402"/>
    </row>
    <row r="12" spans="1:10" ht="18" customHeight="1">
      <c r="A12" s="435"/>
      <c r="B12" s="436" t="s">
        <v>359</v>
      </c>
      <c r="C12" s="431">
        <v>2</v>
      </c>
      <c r="D12" s="458">
        <v>80497</v>
      </c>
      <c r="E12" s="459">
        <v>78343</v>
      </c>
      <c r="F12" s="462">
        <f t="shared" si="0"/>
        <v>2.749447940466922</v>
      </c>
      <c r="G12" s="460">
        <v>507390</v>
      </c>
      <c r="H12" s="459">
        <v>434990</v>
      </c>
      <c r="I12" s="462">
        <f t="shared" si="1"/>
        <v>16.64406078300651</v>
      </c>
      <c r="J12" s="402"/>
    </row>
    <row r="13" spans="1:10" ht="18" customHeight="1" hidden="1">
      <c r="A13" s="407" t="s">
        <v>108</v>
      </c>
      <c r="B13" s="437"/>
      <c r="C13" s="411">
        <v>4</v>
      </c>
      <c r="D13" s="460"/>
      <c r="E13" s="459"/>
      <c r="F13" s="462" t="str">
        <f t="shared" si="0"/>
        <v>-</v>
      </c>
      <c r="G13" s="461"/>
      <c r="H13" s="457"/>
      <c r="I13" s="462" t="str">
        <f t="shared" si="1"/>
        <v>-</v>
      </c>
      <c r="J13" s="402"/>
    </row>
    <row r="14" spans="1:10" ht="18" customHeight="1">
      <c r="A14" s="435" t="s">
        <v>361</v>
      </c>
      <c r="B14" s="436"/>
      <c r="C14" s="431">
        <v>3</v>
      </c>
      <c r="D14" s="458">
        <v>195001</v>
      </c>
      <c r="E14" s="459">
        <v>213579</v>
      </c>
      <c r="F14" s="462">
        <f t="shared" si="0"/>
        <v>-8.698420724884002</v>
      </c>
      <c r="G14" s="460">
        <v>1232904</v>
      </c>
      <c r="H14" s="459">
        <v>1160270</v>
      </c>
      <c r="I14" s="462">
        <f t="shared" si="1"/>
        <v>6.260094633145741</v>
      </c>
      <c r="J14" s="402"/>
    </row>
    <row r="15" spans="1:10" ht="18" customHeight="1" hidden="1">
      <c r="A15" s="440"/>
      <c r="B15" s="439" t="s">
        <v>282</v>
      </c>
      <c r="C15" s="431">
        <v>17</v>
      </c>
      <c r="D15" s="446" t="e">
        <f>#REF!+#REF!</f>
        <v>#REF!</v>
      </c>
      <c r="E15" s="438" t="e">
        <f>#REF!+#REF!</f>
        <v>#REF!</v>
      </c>
      <c r="F15" s="462" t="e">
        <f t="shared" si="0"/>
        <v>#REF!</v>
      </c>
      <c r="G15" s="447" t="e">
        <f>#REF!+#REF!</f>
        <v>#REF!</v>
      </c>
      <c r="H15" s="438" t="e">
        <f>#REF!+#REF!</f>
        <v>#REF!</v>
      </c>
      <c r="I15" s="462" t="e">
        <f t="shared" si="1"/>
        <v>#REF!</v>
      </c>
      <c r="J15" s="402"/>
    </row>
    <row r="16" spans="1:10" ht="19.5" customHeight="1">
      <c r="A16" s="519" t="s">
        <v>293</v>
      </c>
      <c r="B16" s="520"/>
      <c r="C16" s="520"/>
      <c r="D16" s="520"/>
      <c r="E16" s="520"/>
      <c r="F16" s="520"/>
      <c r="G16" s="520"/>
      <c r="H16" s="520"/>
      <c r="I16" s="520"/>
      <c r="J16" s="402"/>
    </row>
    <row r="17" spans="1:10" s="10" customFormat="1" ht="11.25" customHeight="1">
      <c r="A17" s="441"/>
      <c r="B17" s="441"/>
      <c r="C17" s="441"/>
      <c r="D17" s="441"/>
      <c r="E17" s="441"/>
      <c r="F17" s="441"/>
      <c r="G17" s="441"/>
      <c r="H17" s="442"/>
      <c r="I17" s="441"/>
      <c r="J17" s="441"/>
    </row>
    <row r="18" spans="1:10" s="10" customFormat="1" ht="12">
      <c r="A18" s="489"/>
      <c r="B18" s="441"/>
      <c r="C18" s="441"/>
      <c r="G18" s="441"/>
      <c r="H18" s="441"/>
      <c r="I18" s="441"/>
      <c r="J18" s="441"/>
    </row>
    <row r="19" spans="1:10" ht="15.75" customHeight="1">
      <c r="A19" s="402"/>
      <c r="B19" s="402"/>
      <c r="C19" s="402"/>
      <c r="D19" s="402"/>
      <c r="E19" s="445"/>
      <c r="F19" s="402"/>
      <c r="G19" s="402"/>
      <c r="H19" s="402"/>
      <c r="I19" s="402"/>
      <c r="J19" s="402"/>
    </row>
    <row r="20" ht="12"/>
    <row r="21" ht="12"/>
  </sheetData>
  <sheetProtection/>
  <mergeCells count="1">
    <mergeCell ref="A16:I16"/>
  </mergeCells>
  <hyperlinks>
    <hyperlink ref="I1" location="Inhalt!F32" display="Inhalt!F32"/>
  </hyperlinks>
  <printOptions horizontalCentered="1"/>
  <pageMargins left="0.1968503937007874" right="0.1968503937007874" top="0.9055118110236221" bottom="0" header="0.5118110236220472" footer="0.5118110236220472"/>
  <pageSetup fitToHeight="1" fitToWidth="1" horizontalDpi="600" verticalDpi="6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H27"/>
  <sheetViews>
    <sheetView showRowColHeaders="0" zoomScale="90" zoomScaleNormal="90" zoomScalePageLayoutView="0" workbookViewId="0" topLeftCell="A1">
      <selection activeCell="D23" sqref="D23"/>
    </sheetView>
  </sheetViews>
  <sheetFormatPr defaultColWidth="0" defaultRowHeight="12.75" zeroHeight="1"/>
  <cols>
    <col min="1" max="1" width="2.7109375" style="9" customWidth="1"/>
    <col min="2" max="2" width="3.57421875" style="9" customWidth="1"/>
    <col min="3" max="3" width="35.7109375" style="9" customWidth="1"/>
    <col min="4" max="4" width="19.7109375" style="9" customWidth="1"/>
    <col min="5" max="8" width="16.57421875" style="9" customWidth="1"/>
    <col min="9" max="10" width="11.421875" style="9" customWidth="1"/>
    <col min="11" max="16384" width="0" style="9" hidden="1" customWidth="1"/>
  </cols>
  <sheetData>
    <row r="1" spans="2:8" ht="15">
      <c r="B1" s="507" t="s">
        <v>369</v>
      </c>
      <c r="C1" s="68"/>
      <c r="D1" s="6"/>
      <c r="E1" s="6"/>
      <c r="F1" s="6"/>
      <c r="G1" s="8"/>
      <c r="H1" s="477" t="str">
        <f>INDEX(rP1.Inhalte,22,1)</f>
        <v>zurück zum Inhaltsverzeichnis</v>
      </c>
    </row>
    <row r="2" spans="2:7" ht="15">
      <c r="B2" s="10"/>
      <c r="C2" s="11"/>
      <c r="E2" s="13"/>
      <c r="G2" s="14"/>
    </row>
    <row r="3" spans="2:8" ht="12">
      <c r="B3" s="9" t="s">
        <v>212</v>
      </c>
      <c r="C3" s="15"/>
      <c r="H3" s="16" t="s">
        <v>7</v>
      </c>
    </row>
    <row r="4" spans="2:7" ht="7.5" customHeight="1">
      <c r="B4" s="10"/>
      <c r="C4" s="17"/>
      <c r="D4" s="18"/>
      <c r="E4" s="18"/>
      <c r="F4" s="18"/>
      <c r="G4" s="18"/>
    </row>
    <row r="5" spans="2:8" ht="12">
      <c r="B5" s="104"/>
      <c r="C5" s="21"/>
      <c r="D5" s="23" t="s">
        <v>213</v>
      </c>
      <c r="E5" s="23" t="s">
        <v>214</v>
      </c>
      <c r="F5" s="286"/>
      <c r="G5" s="286"/>
      <c r="H5" s="23"/>
    </row>
    <row r="6" spans="2:8" ht="12">
      <c r="B6" s="89"/>
      <c r="C6" s="30"/>
      <c r="D6" s="32" t="s">
        <v>215</v>
      </c>
      <c r="E6" s="32" t="s">
        <v>90</v>
      </c>
      <c r="F6" s="32" t="s">
        <v>216</v>
      </c>
      <c r="G6" s="32" t="s">
        <v>217</v>
      </c>
      <c r="H6" s="32" t="s">
        <v>218</v>
      </c>
    </row>
    <row r="7" spans="2:8" ht="12">
      <c r="B7" s="89"/>
      <c r="C7" s="30"/>
      <c r="D7" s="32" t="s">
        <v>219</v>
      </c>
      <c r="E7" s="32" t="s">
        <v>220</v>
      </c>
      <c r="F7" s="32"/>
      <c r="G7" s="32"/>
      <c r="H7" s="32" t="s">
        <v>221</v>
      </c>
    </row>
    <row r="8" spans="2:8" ht="12">
      <c r="B8" s="89"/>
      <c r="C8" s="30" t="s">
        <v>222</v>
      </c>
      <c r="D8" s="92" t="s">
        <v>223</v>
      </c>
      <c r="E8" s="92" t="s">
        <v>224</v>
      </c>
      <c r="F8" s="92"/>
      <c r="G8" s="92"/>
      <c r="H8" s="92"/>
    </row>
    <row r="9" spans="2:8" ht="12">
      <c r="B9" s="105"/>
      <c r="C9" s="36"/>
      <c r="D9" s="120"/>
      <c r="E9" s="38" t="s">
        <v>101</v>
      </c>
      <c r="F9" s="38" t="s">
        <v>20</v>
      </c>
      <c r="G9" s="38" t="s">
        <v>21</v>
      </c>
      <c r="H9" s="38" t="s">
        <v>55</v>
      </c>
    </row>
    <row r="10" spans="2:8" ht="12">
      <c r="B10" s="298" t="s">
        <v>26</v>
      </c>
      <c r="C10" s="104" t="s">
        <v>225</v>
      </c>
      <c r="D10" s="286"/>
      <c r="E10" s="91">
        <v>50915</v>
      </c>
      <c r="F10" s="299"/>
      <c r="G10" s="299"/>
      <c r="H10" s="93">
        <v>20183</v>
      </c>
    </row>
    <row r="11" spans="2:8" ht="12">
      <c r="B11" s="32" t="s">
        <v>26</v>
      </c>
      <c r="C11" s="104" t="s">
        <v>226</v>
      </c>
      <c r="D11" s="293" t="s">
        <v>227</v>
      </c>
      <c r="E11" s="300">
        <v>1731</v>
      </c>
      <c r="F11" s="91">
        <v>11467</v>
      </c>
      <c r="G11" s="91">
        <v>33202</v>
      </c>
      <c r="H11" s="93">
        <v>1168</v>
      </c>
    </row>
    <row r="12" spans="2:8" ht="12">
      <c r="B12" s="32" t="s">
        <v>26</v>
      </c>
      <c r="C12" s="104" t="s">
        <v>228</v>
      </c>
      <c r="D12" s="294"/>
      <c r="E12" s="300">
        <v>1352</v>
      </c>
      <c r="F12" s="93"/>
      <c r="G12" s="93"/>
      <c r="H12" s="93">
        <v>332</v>
      </c>
    </row>
    <row r="13" spans="2:8" ht="12">
      <c r="B13" s="191" t="s">
        <v>26</v>
      </c>
      <c r="C13" s="104" t="s">
        <v>229</v>
      </c>
      <c r="D13" s="32" t="s">
        <v>230</v>
      </c>
      <c r="E13" s="300">
        <v>16139</v>
      </c>
      <c r="F13" s="300">
        <v>4366</v>
      </c>
      <c r="G13" s="300">
        <v>8079</v>
      </c>
      <c r="H13" s="300">
        <v>8268</v>
      </c>
    </row>
    <row r="14" spans="2:8" ht="12">
      <c r="B14" s="32" t="s">
        <v>26</v>
      </c>
      <c r="C14" s="104" t="s">
        <v>231</v>
      </c>
      <c r="D14" s="38" t="s">
        <v>232</v>
      </c>
      <c r="E14" s="300">
        <v>20104</v>
      </c>
      <c r="F14" s="300">
        <v>1457</v>
      </c>
      <c r="G14" s="300">
        <v>9181</v>
      </c>
      <c r="H14" s="300">
        <v>7270</v>
      </c>
    </row>
    <row r="15" spans="2:8" ht="12">
      <c r="B15" s="32" t="s">
        <v>26</v>
      </c>
      <c r="C15" s="104" t="s">
        <v>233</v>
      </c>
      <c r="D15" s="92" t="s">
        <v>234</v>
      </c>
      <c r="E15" s="300">
        <v>3879</v>
      </c>
      <c r="F15" s="300">
        <v>33</v>
      </c>
      <c r="G15" s="300">
        <v>1154</v>
      </c>
      <c r="H15" s="300">
        <v>721</v>
      </c>
    </row>
    <row r="16" spans="2:8" ht="12">
      <c r="B16" s="32" t="s">
        <v>26</v>
      </c>
      <c r="C16" s="104" t="s">
        <v>235</v>
      </c>
      <c r="D16" s="92" t="s">
        <v>236</v>
      </c>
      <c r="E16" s="300">
        <v>3026</v>
      </c>
      <c r="F16" s="300">
        <v>3220</v>
      </c>
      <c r="G16" s="300">
        <v>2612</v>
      </c>
      <c r="H16" s="300">
        <v>2498</v>
      </c>
    </row>
    <row r="17" spans="2:8" ht="12">
      <c r="B17" s="32" t="s">
        <v>26</v>
      </c>
      <c r="C17" s="104" t="s">
        <v>237</v>
      </c>
      <c r="D17" s="92" t="s">
        <v>238</v>
      </c>
      <c r="E17" s="300">
        <v>2925</v>
      </c>
      <c r="F17" s="301" t="s">
        <v>239</v>
      </c>
      <c r="G17" s="302"/>
      <c r="H17" s="300">
        <v>4890</v>
      </c>
    </row>
    <row r="18" spans="2:8" ht="24.75">
      <c r="B18" s="32" t="s">
        <v>26</v>
      </c>
      <c r="C18" s="104" t="s">
        <v>240</v>
      </c>
      <c r="D18" s="503" t="s">
        <v>364</v>
      </c>
      <c r="E18" s="300">
        <v>18763</v>
      </c>
      <c r="F18" s="300">
        <v>2270</v>
      </c>
      <c r="G18" s="300">
        <v>21313</v>
      </c>
      <c r="H18" s="300">
        <v>9442</v>
      </c>
    </row>
    <row r="19" spans="2:8" ht="24.75">
      <c r="B19" s="191" t="s">
        <v>26</v>
      </c>
      <c r="C19" s="104" t="s">
        <v>241</v>
      </c>
      <c r="D19" s="501" t="s">
        <v>363</v>
      </c>
      <c r="E19" s="300">
        <v>10461</v>
      </c>
      <c r="F19" s="300">
        <v>2879</v>
      </c>
      <c r="G19" s="300">
        <v>9613</v>
      </c>
      <c r="H19" s="300">
        <v>3425</v>
      </c>
    </row>
    <row r="20" spans="2:8" ht="12">
      <c r="B20" s="191" t="s">
        <v>26</v>
      </c>
      <c r="C20" s="286" t="s">
        <v>242</v>
      </c>
      <c r="D20" s="178" t="s">
        <v>236</v>
      </c>
      <c r="E20" s="91"/>
      <c r="F20" s="91"/>
      <c r="G20" s="91"/>
      <c r="H20" s="91"/>
    </row>
    <row r="21" spans="2:8" ht="12">
      <c r="B21" s="191"/>
      <c r="C21" s="303"/>
      <c r="D21" s="32" t="s">
        <v>243</v>
      </c>
      <c r="E21" s="91">
        <v>4159</v>
      </c>
      <c r="F21" s="91">
        <v>1142</v>
      </c>
      <c r="G21" s="91">
        <v>2576</v>
      </c>
      <c r="H21" s="91">
        <v>2567</v>
      </c>
    </row>
    <row r="22" spans="2:8" ht="4.5" customHeight="1">
      <c r="B22" s="191"/>
      <c r="C22" s="304"/>
      <c r="D22" s="92"/>
      <c r="E22" s="93"/>
      <c r="F22" s="93"/>
      <c r="G22" s="93"/>
      <c r="H22" s="93"/>
    </row>
    <row r="23" spans="2:8" ht="12">
      <c r="B23" s="191" t="s">
        <v>26</v>
      </c>
      <c r="C23" s="104" t="s">
        <v>244</v>
      </c>
      <c r="D23" s="502" t="s">
        <v>245</v>
      </c>
      <c r="E23" s="299">
        <v>19964</v>
      </c>
      <c r="F23" s="299">
        <v>45511</v>
      </c>
      <c r="G23" s="299">
        <v>20483</v>
      </c>
      <c r="H23" s="299">
        <v>8240</v>
      </c>
    </row>
    <row r="24" spans="2:8" ht="12">
      <c r="B24" s="191" t="s">
        <v>26</v>
      </c>
      <c r="C24" s="297" t="s">
        <v>246</v>
      </c>
      <c r="D24" s="38" t="s">
        <v>247</v>
      </c>
      <c r="E24" s="299">
        <v>13283</v>
      </c>
      <c r="F24" s="301" t="s">
        <v>248</v>
      </c>
      <c r="G24" s="302"/>
      <c r="H24" s="299">
        <v>754</v>
      </c>
    </row>
    <row r="25" spans="2:8" ht="12">
      <c r="B25" s="305" t="s">
        <v>35</v>
      </c>
      <c r="C25" s="82" t="s">
        <v>211</v>
      </c>
      <c r="D25" s="86" t="s">
        <v>249</v>
      </c>
      <c r="E25" s="75">
        <f>SUM(E10:E24)</f>
        <v>166701</v>
      </c>
      <c r="F25" s="75">
        <f>SUM(F10:F24)</f>
        <v>72345</v>
      </c>
      <c r="G25" s="75">
        <f>SUM(G10:G24)</f>
        <v>108213</v>
      </c>
      <c r="H25" s="75">
        <f>SUM(H10:H24)</f>
        <v>69758</v>
      </c>
    </row>
    <row r="26" spans="2:8" ht="12">
      <c r="B26" s="120" t="s">
        <v>49</v>
      </c>
      <c r="C26" s="297" t="s">
        <v>250</v>
      </c>
      <c r="D26" s="306" t="s">
        <v>249</v>
      </c>
      <c r="E26" s="300">
        <v>89364</v>
      </c>
      <c r="F26" s="198"/>
      <c r="G26" s="198"/>
      <c r="H26" s="198"/>
    </row>
    <row r="27" spans="2:8" ht="12">
      <c r="B27" s="307" t="s">
        <v>35</v>
      </c>
      <c r="C27" s="82" t="s">
        <v>251</v>
      </c>
      <c r="D27" s="86" t="s">
        <v>249</v>
      </c>
      <c r="E27" s="75">
        <f>E25-E26</f>
        <v>77337</v>
      </c>
      <c r="F27" s="198"/>
      <c r="G27" s="198"/>
      <c r="H27" s="198"/>
    </row>
    <row r="28" ht="12"/>
    <row r="29" ht="12"/>
    <row r="30" ht="12"/>
    <row r="31" ht="12"/>
    <row r="32" ht="12"/>
  </sheetData>
  <sheetProtection/>
  <hyperlinks>
    <hyperlink ref="H1" location="Inhalt!F33" display="Inhalt!F33"/>
  </hyperlinks>
  <printOptions horizontalCentered="1"/>
  <pageMargins left="0.1968503937007874" right="0.1968503937007874" top="0.9448818897637796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N40"/>
  <sheetViews>
    <sheetView showGridLines="0" showRowColHeaders="0" zoomScalePageLayoutView="0" workbookViewId="0" topLeftCell="A1">
      <selection activeCell="D22" sqref="D22"/>
    </sheetView>
  </sheetViews>
  <sheetFormatPr defaultColWidth="0" defaultRowHeight="12.75" zeroHeight="1"/>
  <cols>
    <col min="1" max="1" width="2.7109375" style="67" customWidth="1"/>
    <col min="2" max="2" width="2.28125" style="67" customWidth="1"/>
    <col min="3" max="3" width="4.28125" style="67" customWidth="1"/>
    <col min="4" max="4" width="32.00390625" style="67" customWidth="1"/>
    <col min="5" max="9" width="15.00390625" style="67" customWidth="1"/>
    <col min="10" max="10" width="14.7109375" style="67" customWidth="1"/>
    <col min="11" max="11" width="4.140625" style="67" customWidth="1"/>
    <col min="12" max="12" width="9.140625" style="67" customWidth="1"/>
    <col min="13" max="16384" width="0" style="67" hidden="1" customWidth="1"/>
  </cols>
  <sheetData>
    <row r="1" spans="2:14" s="9" customFormat="1" ht="15">
      <c r="B1" s="354" t="s">
        <v>369</v>
      </c>
      <c r="C1" s="6"/>
      <c r="D1" s="6"/>
      <c r="E1" s="6"/>
      <c r="F1" s="6"/>
      <c r="G1" s="6"/>
      <c r="H1" s="6"/>
      <c r="I1" s="6"/>
      <c r="J1" s="476" t="str">
        <f>INDEX(rP1.Inhalte,22,1)</f>
        <v>zurück zum Inhaltsverzeichnis</v>
      </c>
      <c r="M1"/>
      <c r="N1"/>
    </row>
    <row r="2" s="9" customFormat="1" ht="4.5" customHeight="1"/>
    <row r="3" spans="2:10" s="9" customFormat="1" ht="12">
      <c r="B3" s="9" t="s">
        <v>252</v>
      </c>
      <c r="J3" s="16" t="s">
        <v>73</v>
      </c>
    </row>
    <row r="4" spans="3:8" s="9" customFormat="1" ht="4.5" customHeight="1">
      <c r="C4" s="17"/>
      <c r="D4" s="17"/>
      <c r="E4" s="18"/>
      <c r="F4" s="18"/>
      <c r="G4" s="18"/>
      <c r="H4" s="17"/>
    </row>
    <row r="5" spans="2:10" s="9" customFormat="1" ht="12">
      <c r="B5" s="104"/>
      <c r="C5" s="20"/>
      <c r="D5" s="21"/>
      <c r="E5" s="22" t="s">
        <v>0</v>
      </c>
      <c r="F5" s="23" t="s">
        <v>0</v>
      </c>
      <c r="G5" s="23" t="s">
        <v>0</v>
      </c>
      <c r="H5" s="25" t="s">
        <v>8</v>
      </c>
      <c r="I5" s="26"/>
      <c r="J5" s="27"/>
    </row>
    <row r="6" spans="2:10" s="9" customFormat="1" ht="12">
      <c r="B6" s="89"/>
      <c r="C6" s="29" t="s">
        <v>9</v>
      </c>
      <c r="D6" s="30" t="s">
        <v>0</v>
      </c>
      <c r="E6" s="32" t="s">
        <v>10</v>
      </c>
      <c r="F6" s="293" t="s">
        <v>10</v>
      </c>
      <c r="G6" s="32" t="s">
        <v>11</v>
      </c>
      <c r="H6" s="23" t="s">
        <v>12</v>
      </c>
      <c r="I6" s="32" t="s">
        <v>12</v>
      </c>
      <c r="J6" s="32" t="s">
        <v>11</v>
      </c>
    </row>
    <row r="7" spans="2:10" s="9" customFormat="1" ht="12">
      <c r="B7" s="89"/>
      <c r="C7" s="29"/>
      <c r="D7" s="30"/>
      <c r="E7" s="32" t="s">
        <v>0</v>
      </c>
      <c r="F7" s="293" t="s">
        <v>13</v>
      </c>
      <c r="G7" s="32" t="s">
        <v>14</v>
      </c>
      <c r="H7" s="32" t="s">
        <v>15</v>
      </c>
      <c r="I7" s="32" t="s">
        <v>15</v>
      </c>
      <c r="J7" s="32" t="s">
        <v>131</v>
      </c>
    </row>
    <row r="8" spans="2:10" s="9" customFormat="1" ht="12">
      <c r="B8" s="89"/>
      <c r="C8" s="29" t="s">
        <v>222</v>
      </c>
      <c r="D8" s="30"/>
      <c r="E8" s="92" t="s">
        <v>0</v>
      </c>
      <c r="F8" s="92"/>
      <c r="G8" s="32" t="s">
        <v>132</v>
      </c>
      <c r="H8" s="92" t="s">
        <v>0</v>
      </c>
      <c r="I8" s="32" t="s">
        <v>13</v>
      </c>
      <c r="J8" s="32" t="s">
        <v>132</v>
      </c>
    </row>
    <row r="9" spans="2:10" s="9" customFormat="1" ht="12">
      <c r="B9" s="105"/>
      <c r="C9" s="17"/>
      <c r="D9" s="36"/>
      <c r="E9" s="38" t="s">
        <v>19</v>
      </c>
      <c r="F9" s="38" t="s">
        <v>20</v>
      </c>
      <c r="G9" s="38" t="s">
        <v>21</v>
      </c>
      <c r="H9" s="38" t="s">
        <v>55</v>
      </c>
      <c r="I9" s="38" t="s">
        <v>23</v>
      </c>
      <c r="J9" s="38" t="s">
        <v>24</v>
      </c>
    </row>
    <row r="10" spans="2:10" s="9" customFormat="1" ht="12">
      <c r="B10" s="23" t="s">
        <v>26</v>
      </c>
      <c r="C10" s="104" t="s">
        <v>296</v>
      </c>
      <c r="D10" s="20"/>
      <c r="E10" s="91">
        <v>20183</v>
      </c>
      <c r="F10" s="91">
        <v>20228</v>
      </c>
      <c r="G10" s="375">
        <f aca="true" t="shared" si="0" ref="G10:G25">IF(AND(F10&gt;0,E10&gt;0,E10&lt;=F10*6),E10/F10*100-100,"-")</f>
        <v>-0.22246391140993182</v>
      </c>
      <c r="H10" s="91">
        <v>122341</v>
      </c>
      <c r="I10" s="283">
        <v>119227</v>
      </c>
      <c r="J10" s="375">
        <f>IF(AND(I10&gt;0,H10&gt;0,H10&lt;=I10*6),H10/I10*100-100,"-")</f>
        <v>2.611824502839127</v>
      </c>
    </row>
    <row r="11" spans="2:10" s="9" customFormat="1" ht="12">
      <c r="B11" s="32" t="s">
        <v>26</v>
      </c>
      <c r="C11" s="104" t="s">
        <v>253</v>
      </c>
      <c r="D11" s="20"/>
      <c r="E11" s="300">
        <v>1168</v>
      </c>
      <c r="F11" s="285">
        <v>1253</v>
      </c>
      <c r="G11" s="375">
        <f t="shared" si="0"/>
        <v>-6.783719074221878</v>
      </c>
      <c r="H11" s="300">
        <v>6892</v>
      </c>
      <c r="I11" s="285">
        <v>7189</v>
      </c>
      <c r="J11" s="375">
        <f>IF(AND(I11&gt;0,H11&gt;0,H11&lt;=I11*6),H11/I11*100-100,"-")</f>
        <v>-4.131311726248427</v>
      </c>
    </row>
    <row r="12" spans="2:10" s="9" customFormat="1" ht="12">
      <c r="B12" s="32" t="s">
        <v>26</v>
      </c>
      <c r="C12" s="104" t="s">
        <v>254</v>
      </c>
      <c r="D12" s="20"/>
      <c r="E12" s="93">
        <v>332</v>
      </c>
      <c r="F12" s="282">
        <v>666</v>
      </c>
      <c r="G12" s="375">
        <f t="shared" si="0"/>
        <v>-50.150150150150154</v>
      </c>
      <c r="H12" s="93">
        <v>2454</v>
      </c>
      <c r="I12" s="282">
        <v>2158</v>
      </c>
      <c r="J12" s="375">
        <f>IF(AND(I12&gt;0,H12&gt;0,H12&lt;=I12*6),H12/I12*100-100,"-")</f>
        <v>13.716404077849859</v>
      </c>
    </row>
    <row r="13" spans="2:10" s="9" customFormat="1" ht="12">
      <c r="B13" s="32"/>
      <c r="C13" s="104" t="s">
        <v>255</v>
      </c>
      <c r="D13" s="20"/>
      <c r="E13" s="91"/>
      <c r="F13" s="283"/>
      <c r="G13" s="296"/>
      <c r="H13" s="91"/>
      <c r="I13" s="283"/>
      <c r="J13" s="296"/>
    </row>
    <row r="14" spans="2:10" s="9" customFormat="1" ht="12">
      <c r="B14" s="32" t="s">
        <v>26</v>
      </c>
      <c r="C14" s="89"/>
      <c r="D14" s="308" t="s">
        <v>256</v>
      </c>
      <c r="E14" s="93">
        <v>2830</v>
      </c>
      <c r="F14" s="282">
        <v>3854</v>
      </c>
      <c r="G14" s="375">
        <f t="shared" si="0"/>
        <v>-26.56979761286975</v>
      </c>
      <c r="H14" s="93">
        <v>18757</v>
      </c>
      <c r="I14" s="282">
        <v>22683</v>
      </c>
      <c r="J14" s="375">
        <f aca="true" t="shared" si="1" ref="J14:J23">IF(AND(I14&gt;0,H14&gt;0,H14&lt;=I14*6),H14/I14*100-100,"-")</f>
        <v>-17.308116210377804</v>
      </c>
    </row>
    <row r="15" spans="2:10" s="9" customFormat="1" ht="12">
      <c r="B15" s="32" t="s">
        <v>26</v>
      </c>
      <c r="C15" s="89"/>
      <c r="D15" s="309" t="s">
        <v>257</v>
      </c>
      <c r="E15" s="93">
        <v>2936</v>
      </c>
      <c r="F15" s="282">
        <v>4415</v>
      </c>
      <c r="G15" s="375">
        <f t="shared" si="0"/>
        <v>-33.49943374858438</v>
      </c>
      <c r="H15" s="93">
        <v>24314</v>
      </c>
      <c r="I15" s="282">
        <v>27235</v>
      </c>
      <c r="J15" s="375">
        <f t="shared" si="1"/>
        <v>-10.725169818248588</v>
      </c>
    </row>
    <row r="16" spans="2:10" s="9" customFormat="1" ht="12">
      <c r="B16" s="32" t="s">
        <v>26</v>
      </c>
      <c r="C16" s="89"/>
      <c r="D16" s="309" t="s">
        <v>258</v>
      </c>
      <c r="E16" s="93">
        <v>2502</v>
      </c>
      <c r="F16" s="282">
        <v>2434</v>
      </c>
      <c r="G16" s="375">
        <f t="shared" si="0"/>
        <v>2.793755135579289</v>
      </c>
      <c r="H16" s="93">
        <v>13781</v>
      </c>
      <c r="I16" s="282">
        <v>13679</v>
      </c>
      <c r="J16" s="375">
        <f t="shared" si="1"/>
        <v>0.7456685430221626</v>
      </c>
    </row>
    <row r="17" spans="2:10" s="9" customFormat="1" ht="12">
      <c r="B17" s="32" t="s">
        <v>26</v>
      </c>
      <c r="C17" s="104" t="s">
        <v>259</v>
      </c>
      <c r="D17" s="20"/>
      <c r="E17" s="93">
        <v>7270</v>
      </c>
      <c r="F17" s="282">
        <v>7735</v>
      </c>
      <c r="G17" s="375">
        <f t="shared" si="0"/>
        <v>-6.011635423400136</v>
      </c>
      <c r="H17" s="93">
        <v>42678</v>
      </c>
      <c r="I17" s="282">
        <v>43695</v>
      </c>
      <c r="J17" s="375">
        <f t="shared" si="1"/>
        <v>-2.3274974253346983</v>
      </c>
    </row>
    <row r="18" spans="2:10" s="9" customFormat="1" ht="12">
      <c r="B18" s="32" t="s">
        <v>26</v>
      </c>
      <c r="C18" s="104" t="s">
        <v>260</v>
      </c>
      <c r="D18" s="20"/>
      <c r="E18" s="93">
        <v>721</v>
      </c>
      <c r="F18" s="282">
        <v>839</v>
      </c>
      <c r="G18" s="375">
        <f t="shared" si="0"/>
        <v>-14.064362336114428</v>
      </c>
      <c r="H18" s="93">
        <v>4868</v>
      </c>
      <c r="I18" s="282">
        <v>4500</v>
      </c>
      <c r="J18" s="375">
        <f t="shared" si="1"/>
        <v>8.177777777777777</v>
      </c>
    </row>
    <row r="19" spans="2:10" s="9" customFormat="1" ht="12">
      <c r="B19" s="32" t="s">
        <v>26</v>
      </c>
      <c r="C19" s="104" t="s">
        <v>261</v>
      </c>
      <c r="D19" s="20"/>
      <c r="E19" s="93">
        <v>2498</v>
      </c>
      <c r="F19" s="282">
        <v>3157</v>
      </c>
      <c r="G19" s="375">
        <f t="shared" si="0"/>
        <v>-20.87424770351599</v>
      </c>
      <c r="H19" s="93">
        <v>17261</v>
      </c>
      <c r="I19" s="282">
        <v>17481</v>
      </c>
      <c r="J19" s="375">
        <f t="shared" si="1"/>
        <v>-1.258509238601917</v>
      </c>
    </row>
    <row r="20" spans="2:10" s="9" customFormat="1" ht="12">
      <c r="B20" s="32" t="s">
        <v>26</v>
      </c>
      <c r="C20" s="104" t="s">
        <v>262</v>
      </c>
      <c r="D20" s="20"/>
      <c r="E20" s="93">
        <v>4890</v>
      </c>
      <c r="F20" s="282">
        <v>5270</v>
      </c>
      <c r="G20" s="375">
        <f t="shared" si="0"/>
        <v>-7.210626185958262</v>
      </c>
      <c r="H20" s="93">
        <v>34819</v>
      </c>
      <c r="I20" s="282">
        <v>30478</v>
      </c>
      <c r="J20" s="375">
        <f t="shared" si="1"/>
        <v>14.24306056827875</v>
      </c>
    </row>
    <row r="21" spans="2:10" s="9" customFormat="1" ht="12">
      <c r="B21" s="32" t="s">
        <v>26</v>
      </c>
      <c r="C21" s="104" t="s">
        <v>263</v>
      </c>
      <c r="D21" s="20"/>
      <c r="E21" s="91">
        <v>9442</v>
      </c>
      <c r="F21" s="283">
        <v>12441</v>
      </c>
      <c r="G21" s="375">
        <f t="shared" si="0"/>
        <v>-24.10577927819307</v>
      </c>
      <c r="H21" s="91">
        <v>66462</v>
      </c>
      <c r="I21" s="283">
        <v>71280</v>
      </c>
      <c r="J21" s="375">
        <f t="shared" si="1"/>
        <v>-6.759259259259252</v>
      </c>
    </row>
    <row r="22" spans="2:10" s="9" customFormat="1" ht="12">
      <c r="B22" s="32"/>
      <c r="C22" s="89"/>
      <c r="D22" s="20" t="s">
        <v>264</v>
      </c>
      <c r="E22" s="300">
        <v>1527</v>
      </c>
      <c r="F22" s="285">
        <v>2749</v>
      </c>
      <c r="G22" s="375">
        <f t="shared" si="0"/>
        <v>-44.45252819206984</v>
      </c>
      <c r="H22" s="300">
        <v>14316</v>
      </c>
      <c r="I22" s="285">
        <v>16232</v>
      </c>
      <c r="J22" s="375">
        <f t="shared" si="1"/>
        <v>-11.803844258255296</v>
      </c>
    </row>
    <row r="23" spans="2:10" s="9" customFormat="1" ht="12">
      <c r="B23" s="32"/>
      <c r="C23" s="89"/>
      <c r="D23" s="20" t="s">
        <v>265</v>
      </c>
      <c r="E23" s="300">
        <v>3330</v>
      </c>
      <c r="F23" s="285">
        <v>3426</v>
      </c>
      <c r="G23" s="375">
        <f t="shared" si="0"/>
        <v>-2.802101576182139</v>
      </c>
      <c r="H23" s="300">
        <v>22258</v>
      </c>
      <c r="I23" s="285">
        <v>20483</v>
      </c>
      <c r="J23" s="375">
        <f t="shared" si="1"/>
        <v>8.665722794512519</v>
      </c>
    </row>
    <row r="24" spans="2:10" s="9" customFormat="1" ht="12">
      <c r="B24" s="32"/>
      <c r="C24" s="104" t="s">
        <v>266</v>
      </c>
      <c r="D24" s="20"/>
      <c r="E24" s="91"/>
      <c r="F24" s="283"/>
      <c r="G24" s="296"/>
      <c r="H24" s="91"/>
      <c r="I24" s="283"/>
      <c r="J24" s="296"/>
    </row>
    <row r="25" spans="2:10" s="9" customFormat="1" ht="12">
      <c r="B25" s="32" t="s">
        <v>26</v>
      </c>
      <c r="C25" s="89"/>
      <c r="D25" s="29" t="s">
        <v>267</v>
      </c>
      <c r="E25" s="93">
        <v>147</v>
      </c>
      <c r="F25" s="282">
        <v>188</v>
      </c>
      <c r="G25" s="375">
        <f t="shared" si="0"/>
        <v>-21.808510638297875</v>
      </c>
      <c r="H25" s="93">
        <v>1044</v>
      </c>
      <c r="I25" s="282">
        <v>1756</v>
      </c>
      <c r="J25" s="375">
        <f aca="true" t="shared" si="2" ref="J25:J33">IF(AND(I25&gt;0,H25&gt;0,H25&lt;=I25*6),H25/I25*100-100,"-")</f>
        <v>-40.546697038724375</v>
      </c>
    </row>
    <row r="26" spans="2:10" s="9" customFormat="1" ht="12">
      <c r="B26" s="32" t="s">
        <v>26</v>
      </c>
      <c r="C26" s="89"/>
      <c r="D26" s="20" t="s">
        <v>268</v>
      </c>
      <c r="E26" s="93">
        <v>1712</v>
      </c>
      <c r="F26" s="282">
        <v>1979</v>
      </c>
      <c r="G26" s="375">
        <f aca="true" t="shared" si="3" ref="G26:G33">IF(AND(F26&gt;0,E26&gt;0,E26&lt;=F26*6),E26/F26*100-100,"-")</f>
        <v>-13.491662455785743</v>
      </c>
      <c r="H26" s="93">
        <v>12003</v>
      </c>
      <c r="I26" s="282">
        <v>17811</v>
      </c>
      <c r="J26" s="375">
        <f t="shared" si="2"/>
        <v>-32.60906181573185</v>
      </c>
    </row>
    <row r="27" spans="2:10" s="9" customFormat="1" ht="12">
      <c r="B27" s="32" t="s">
        <v>26</v>
      </c>
      <c r="C27" s="89"/>
      <c r="D27" s="20" t="s">
        <v>269</v>
      </c>
      <c r="E27" s="93">
        <v>1313</v>
      </c>
      <c r="F27" s="282">
        <v>2235</v>
      </c>
      <c r="G27" s="375">
        <f t="shared" si="3"/>
        <v>-41.25279642058165</v>
      </c>
      <c r="H27" s="93">
        <v>13905</v>
      </c>
      <c r="I27" s="282">
        <v>20871</v>
      </c>
      <c r="J27" s="375">
        <f t="shared" si="2"/>
        <v>-33.3764553686934</v>
      </c>
    </row>
    <row r="28" spans="2:10" s="9" customFormat="1" ht="12">
      <c r="B28" s="32" t="s">
        <v>26</v>
      </c>
      <c r="C28" s="89"/>
      <c r="D28" s="20" t="s">
        <v>270</v>
      </c>
      <c r="E28" s="93">
        <v>253</v>
      </c>
      <c r="F28" s="282">
        <v>384</v>
      </c>
      <c r="G28" s="375">
        <f t="shared" si="3"/>
        <v>-34.11458333333334</v>
      </c>
      <c r="H28" s="93">
        <v>2214</v>
      </c>
      <c r="I28" s="282">
        <v>3622</v>
      </c>
      <c r="J28" s="375">
        <f t="shared" si="2"/>
        <v>-38.87355052457207</v>
      </c>
    </row>
    <row r="29" spans="2:10" s="9" customFormat="1" ht="12">
      <c r="B29" s="32" t="s">
        <v>26</v>
      </c>
      <c r="C29" s="104" t="s">
        <v>271</v>
      </c>
      <c r="D29" s="20"/>
      <c r="E29" s="91">
        <v>2567</v>
      </c>
      <c r="F29" s="283">
        <v>2519</v>
      </c>
      <c r="G29" s="375">
        <f t="shared" si="3"/>
        <v>1.9055180627233028</v>
      </c>
      <c r="H29" s="91">
        <v>13846</v>
      </c>
      <c r="I29" s="283">
        <v>15040</v>
      </c>
      <c r="J29" s="375">
        <f t="shared" si="2"/>
        <v>-7.938829787234042</v>
      </c>
    </row>
    <row r="30" spans="2:10" s="9" customFormat="1" ht="12">
      <c r="B30" s="191"/>
      <c r="C30" s="89"/>
      <c r="D30" s="20" t="s">
        <v>272</v>
      </c>
      <c r="E30" s="300">
        <v>530</v>
      </c>
      <c r="F30" s="285">
        <v>598</v>
      </c>
      <c r="G30" s="375">
        <f t="shared" si="3"/>
        <v>-11.371237458193988</v>
      </c>
      <c r="H30" s="300">
        <v>3190</v>
      </c>
      <c r="I30" s="285">
        <v>3337</v>
      </c>
      <c r="J30" s="375">
        <f t="shared" si="2"/>
        <v>-4.405154330236741</v>
      </c>
    </row>
    <row r="31" spans="2:10" s="9" customFormat="1" ht="12">
      <c r="B31" s="191" t="s">
        <v>26</v>
      </c>
      <c r="C31" s="297" t="s">
        <v>273</v>
      </c>
      <c r="D31" s="295"/>
      <c r="E31" s="300">
        <v>8240</v>
      </c>
      <c r="F31" s="285">
        <v>9344</v>
      </c>
      <c r="G31" s="375">
        <f t="shared" si="3"/>
        <v>-11.815068493150676</v>
      </c>
      <c r="H31" s="300">
        <v>39663</v>
      </c>
      <c r="I31" s="285">
        <v>65288</v>
      </c>
      <c r="J31" s="375">
        <f t="shared" si="2"/>
        <v>-39.24917289547849</v>
      </c>
    </row>
    <row r="32" spans="2:10" s="9" customFormat="1" ht="12">
      <c r="B32" s="32" t="s">
        <v>26</v>
      </c>
      <c r="C32" s="297" t="s">
        <v>274</v>
      </c>
      <c r="D32" s="295"/>
      <c r="E32" s="91">
        <v>754</v>
      </c>
      <c r="F32" s="283">
        <v>756</v>
      </c>
      <c r="G32" s="375">
        <f t="shared" si="3"/>
        <v>-0.264550264550266</v>
      </c>
      <c r="H32" s="91">
        <v>2528</v>
      </c>
      <c r="I32" s="283">
        <v>3038</v>
      </c>
      <c r="J32" s="375">
        <f t="shared" si="2"/>
        <v>-16.787360105332453</v>
      </c>
    </row>
    <row r="33" spans="2:10" s="9" customFormat="1" ht="12">
      <c r="B33" s="307" t="s">
        <v>35</v>
      </c>
      <c r="C33" s="82" t="s">
        <v>275</v>
      </c>
      <c r="D33" s="192"/>
      <c r="E33" s="75">
        <f>E10+E11+E12+E14+E15+E16+E17+E18+E19+E20+E21+E25+E26+E27+E28+E29+E31+E32</f>
        <v>69758</v>
      </c>
      <c r="F33" s="75">
        <f>F10+F11+F12+F14+F15+F16+F17+F18+F19+F20+F21+F25+F26+F27+F28+F29+F31+F32</f>
        <v>79697</v>
      </c>
      <c r="G33" s="374">
        <f t="shared" si="3"/>
        <v>-12.470983851336939</v>
      </c>
      <c r="H33" s="75">
        <f>H10+H11+H12+H14+H15+H16+H17+H18+H19+H20+H21+H25+H26+H27+H28+H29+H31+H32</f>
        <v>439830</v>
      </c>
      <c r="I33" s="75">
        <f>I10+I11+I12+I14+I15+I16+I17+I18+I19+I20+I21+I25+I26+I27+I28+I29+I31+I32</f>
        <v>487031</v>
      </c>
      <c r="J33" s="374">
        <f t="shared" si="2"/>
        <v>-9.69158020742006</v>
      </c>
    </row>
    <row r="34" spans="5:10" s="9" customFormat="1" ht="6.75" customHeight="1">
      <c r="E34" s="198"/>
      <c r="F34" s="310"/>
      <c r="H34" s="198"/>
      <c r="I34" s="198"/>
      <c r="J34" s="198"/>
    </row>
    <row r="35" spans="2:10" ht="12">
      <c r="B35" s="464"/>
      <c r="C35" s="464"/>
      <c r="D35" s="464"/>
      <c r="E35" s="467"/>
      <c r="F35" s="463"/>
      <c r="G35" s="463"/>
      <c r="H35" s="467"/>
      <c r="I35" s="466"/>
      <c r="J35" s="131"/>
    </row>
    <row r="36" spans="2:10" ht="12">
      <c r="B36" s="463"/>
      <c r="E36" s="465"/>
      <c r="H36" s="466"/>
      <c r="I36" s="131"/>
      <c r="J36" s="131"/>
    </row>
    <row r="37" spans="2:10" ht="12">
      <c r="B37" s="463"/>
      <c r="E37" s="465"/>
      <c r="H37" s="466"/>
      <c r="I37" s="131"/>
      <c r="J37" s="131"/>
    </row>
    <row r="38" spans="2:10" ht="12">
      <c r="B38" s="463"/>
      <c r="E38" s="465"/>
      <c r="H38" s="466"/>
      <c r="I38" s="131"/>
      <c r="J38" s="131"/>
    </row>
    <row r="39" spans="2:10" ht="12.75" customHeight="1">
      <c r="B39" s="463"/>
      <c r="E39" s="465"/>
      <c r="H39" s="466"/>
      <c r="I39" s="131"/>
      <c r="J39" s="131"/>
    </row>
    <row r="40" spans="2:10" ht="12.75" customHeight="1">
      <c r="B40" s="463"/>
      <c r="E40" s="465"/>
      <c r="H40" s="466"/>
      <c r="I40" s="131"/>
      <c r="J40" s="131"/>
    </row>
  </sheetData>
  <sheetProtection/>
  <hyperlinks>
    <hyperlink ref="J1" location="Inhalt!F34" display="Inhalt!F34"/>
  </hyperlinks>
  <printOptions horizontalCentered="1"/>
  <pageMargins left="0.1968503937007874" right="0.1968503937007874" top="0.9448818897637796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H27"/>
  <sheetViews>
    <sheetView showRowColHeaders="0" zoomScale="90" zoomScaleNormal="90" zoomScalePageLayoutView="0" workbookViewId="0" topLeftCell="A1">
      <selection activeCell="F28" sqref="F28"/>
    </sheetView>
  </sheetViews>
  <sheetFormatPr defaultColWidth="0" defaultRowHeight="12.75" zeroHeight="1"/>
  <cols>
    <col min="1" max="1" width="2.7109375" style="314" customWidth="1"/>
    <col min="2" max="2" width="3.57421875" style="314" customWidth="1"/>
    <col min="3" max="3" width="35.7109375" style="314" customWidth="1"/>
    <col min="4" max="4" width="19.7109375" style="314" customWidth="1"/>
    <col min="5" max="8" width="16.57421875" style="314" customWidth="1"/>
    <col min="9" max="10" width="11.421875" style="314" customWidth="1"/>
    <col min="11" max="16384" width="0" style="314" hidden="1" customWidth="1"/>
  </cols>
  <sheetData>
    <row r="1" spans="2:8" ht="15">
      <c r="B1" s="510" t="s">
        <v>370</v>
      </c>
      <c r="C1" s="311"/>
      <c r="D1" s="312"/>
      <c r="E1" s="312"/>
      <c r="F1" s="312"/>
      <c r="G1" s="313"/>
      <c r="H1" s="477" t="str">
        <f>INDEX(rP1.Inhalte,22,1)</f>
        <v>zurück zum Inhaltsverzeichnis</v>
      </c>
    </row>
    <row r="2" spans="2:7" ht="15">
      <c r="B2" s="315"/>
      <c r="C2" s="316"/>
      <c r="E2" s="317"/>
      <c r="G2" s="318"/>
    </row>
    <row r="3" spans="2:8" ht="12">
      <c r="B3" s="475" t="s">
        <v>276</v>
      </c>
      <c r="C3" s="315"/>
      <c r="H3" s="319" t="s">
        <v>7</v>
      </c>
    </row>
    <row r="4" spans="2:7" ht="7.5" customHeight="1">
      <c r="B4" s="315"/>
      <c r="C4" s="320"/>
      <c r="D4" s="321"/>
      <c r="E4" s="321"/>
      <c r="F4" s="321"/>
      <c r="G4" s="321"/>
    </row>
    <row r="5" spans="2:8" ht="12">
      <c r="B5" s="322"/>
      <c r="C5" s="323"/>
      <c r="D5" s="324" t="s">
        <v>213</v>
      </c>
      <c r="E5" s="324" t="s">
        <v>214</v>
      </c>
      <c r="F5" s="325"/>
      <c r="G5" s="325"/>
      <c r="H5" s="324"/>
    </row>
    <row r="6" spans="2:8" ht="12">
      <c r="B6" s="326"/>
      <c r="C6" s="327"/>
      <c r="D6" s="328" t="s">
        <v>215</v>
      </c>
      <c r="E6" s="328" t="s">
        <v>90</v>
      </c>
      <c r="F6" s="328" t="s">
        <v>216</v>
      </c>
      <c r="G6" s="328" t="s">
        <v>217</v>
      </c>
      <c r="H6" s="328" t="s">
        <v>218</v>
      </c>
    </row>
    <row r="7" spans="2:8" ht="12">
      <c r="B7" s="326"/>
      <c r="C7" s="327"/>
      <c r="D7" s="328" t="s">
        <v>219</v>
      </c>
      <c r="E7" s="328" t="s">
        <v>220</v>
      </c>
      <c r="F7" s="328"/>
      <c r="G7" s="328"/>
      <c r="H7" s="328" t="s">
        <v>221</v>
      </c>
    </row>
    <row r="8" spans="2:8" ht="12">
      <c r="B8" s="326"/>
      <c r="C8" s="327" t="s">
        <v>222</v>
      </c>
      <c r="D8" s="329" t="s">
        <v>223</v>
      </c>
      <c r="E8" s="329" t="s">
        <v>224</v>
      </c>
      <c r="F8" s="329"/>
      <c r="G8" s="329"/>
      <c r="H8" s="329"/>
    </row>
    <row r="9" spans="2:8" ht="12">
      <c r="B9" s="330"/>
      <c r="C9" s="331"/>
      <c r="D9" s="332"/>
      <c r="E9" s="333" t="s">
        <v>101</v>
      </c>
      <c r="F9" s="333" t="s">
        <v>20</v>
      </c>
      <c r="G9" s="333" t="s">
        <v>21</v>
      </c>
      <c r="H9" s="333" t="s">
        <v>55</v>
      </c>
    </row>
    <row r="10" spans="2:8" ht="12">
      <c r="B10" s="334" t="s">
        <v>26</v>
      </c>
      <c r="C10" s="322" t="s">
        <v>225</v>
      </c>
      <c r="D10" s="325"/>
      <c r="E10" s="335">
        <v>294386</v>
      </c>
      <c r="F10" s="336"/>
      <c r="G10" s="336"/>
      <c r="H10" s="337">
        <v>122341</v>
      </c>
    </row>
    <row r="11" spans="2:8" ht="12">
      <c r="B11" s="328" t="s">
        <v>26</v>
      </c>
      <c r="C11" s="322" t="s">
        <v>226</v>
      </c>
      <c r="D11" s="399" t="s">
        <v>227</v>
      </c>
      <c r="E11" s="338">
        <v>11783</v>
      </c>
      <c r="F11" s="335">
        <v>66758</v>
      </c>
      <c r="G11" s="335">
        <v>190669</v>
      </c>
      <c r="H11" s="337">
        <v>6892</v>
      </c>
    </row>
    <row r="12" spans="2:8" ht="12">
      <c r="B12" s="328" t="s">
        <v>26</v>
      </c>
      <c r="C12" s="322" t="s">
        <v>228</v>
      </c>
      <c r="D12" s="339"/>
      <c r="E12" s="338">
        <v>9024</v>
      </c>
      <c r="F12" s="337"/>
      <c r="G12" s="337"/>
      <c r="H12" s="337">
        <v>2454</v>
      </c>
    </row>
    <row r="13" spans="2:8" ht="12">
      <c r="B13" s="340" t="s">
        <v>26</v>
      </c>
      <c r="C13" s="322" t="s">
        <v>229</v>
      </c>
      <c r="D13" s="400" t="s">
        <v>230</v>
      </c>
      <c r="E13" s="338">
        <v>97881</v>
      </c>
      <c r="F13" s="338">
        <v>24323</v>
      </c>
      <c r="G13" s="338">
        <v>50592</v>
      </c>
      <c r="H13" s="338">
        <v>56852</v>
      </c>
    </row>
    <row r="14" spans="2:8" ht="12">
      <c r="B14" s="328" t="s">
        <v>26</v>
      </c>
      <c r="C14" s="322" t="s">
        <v>231</v>
      </c>
      <c r="D14" s="401" t="s">
        <v>277</v>
      </c>
      <c r="E14" s="338">
        <v>114184</v>
      </c>
      <c r="F14" s="338">
        <v>8910</v>
      </c>
      <c r="G14" s="338">
        <v>63607</v>
      </c>
      <c r="H14" s="338">
        <v>42678</v>
      </c>
    </row>
    <row r="15" spans="2:8" ht="12">
      <c r="B15" s="328" t="s">
        <v>26</v>
      </c>
      <c r="C15" s="322" t="s">
        <v>233</v>
      </c>
      <c r="D15" s="386" t="s">
        <v>234</v>
      </c>
      <c r="E15" s="338">
        <v>17555</v>
      </c>
      <c r="F15" s="338">
        <v>264</v>
      </c>
      <c r="G15" s="338">
        <v>6559</v>
      </c>
      <c r="H15" s="338">
        <v>4868</v>
      </c>
    </row>
    <row r="16" spans="2:8" ht="12">
      <c r="B16" s="328" t="s">
        <v>26</v>
      </c>
      <c r="C16" s="322" t="s">
        <v>235</v>
      </c>
      <c r="D16" s="386" t="s">
        <v>236</v>
      </c>
      <c r="E16" s="338">
        <v>18591</v>
      </c>
      <c r="F16" s="338">
        <v>22195</v>
      </c>
      <c r="G16" s="338">
        <v>17779</v>
      </c>
      <c r="H16" s="338">
        <v>17261</v>
      </c>
    </row>
    <row r="17" spans="2:8" ht="12">
      <c r="B17" s="328" t="s">
        <v>26</v>
      </c>
      <c r="C17" s="322" t="s">
        <v>237</v>
      </c>
      <c r="D17" s="386" t="s">
        <v>238</v>
      </c>
      <c r="E17" s="338">
        <v>25881</v>
      </c>
      <c r="F17" s="341" t="s">
        <v>239</v>
      </c>
      <c r="G17" s="342"/>
      <c r="H17" s="338">
        <v>34819</v>
      </c>
    </row>
    <row r="18" spans="2:8" ht="24.75">
      <c r="B18" s="328" t="s">
        <v>26</v>
      </c>
      <c r="C18" s="396" t="s">
        <v>240</v>
      </c>
      <c r="D18" s="504" t="s">
        <v>364</v>
      </c>
      <c r="E18" s="338">
        <v>197135</v>
      </c>
      <c r="F18" s="338">
        <v>16765</v>
      </c>
      <c r="G18" s="338">
        <v>167015</v>
      </c>
      <c r="H18" s="338">
        <v>66462</v>
      </c>
    </row>
    <row r="19" spans="2:8" ht="24.75">
      <c r="B19" s="340" t="s">
        <v>26</v>
      </c>
      <c r="C19" s="322" t="s">
        <v>241</v>
      </c>
      <c r="D19" s="505" t="s">
        <v>363</v>
      </c>
      <c r="E19" s="338">
        <v>72386</v>
      </c>
      <c r="F19" s="338">
        <v>18799</v>
      </c>
      <c r="G19" s="338">
        <v>60990</v>
      </c>
      <c r="H19" s="338">
        <v>29166</v>
      </c>
    </row>
    <row r="20" spans="2:8" ht="12">
      <c r="B20" s="340" t="s">
        <v>26</v>
      </c>
      <c r="C20" s="325" t="s">
        <v>242</v>
      </c>
      <c r="D20" s="390" t="s">
        <v>236</v>
      </c>
      <c r="E20" s="335"/>
      <c r="F20" s="335"/>
      <c r="G20" s="335"/>
      <c r="H20" s="335"/>
    </row>
    <row r="21" spans="2:8" ht="12">
      <c r="B21" s="340"/>
      <c r="C21" s="343"/>
      <c r="D21" s="328" t="s">
        <v>243</v>
      </c>
      <c r="E21" s="335">
        <v>27586</v>
      </c>
      <c r="F21" s="335">
        <v>7332</v>
      </c>
      <c r="G21" s="335">
        <v>17765</v>
      </c>
      <c r="H21" s="335">
        <v>13846</v>
      </c>
    </row>
    <row r="22" spans="2:8" ht="4.5" customHeight="1">
      <c r="B22" s="340"/>
      <c r="C22" s="344"/>
      <c r="D22" s="329"/>
      <c r="E22" s="337"/>
      <c r="F22" s="337"/>
      <c r="G22" s="337"/>
      <c r="H22" s="337"/>
    </row>
    <row r="23" spans="2:8" ht="12">
      <c r="B23" s="340" t="s">
        <v>26</v>
      </c>
      <c r="C23" s="322" t="s">
        <v>244</v>
      </c>
      <c r="D23" s="391" t="s">
        <v>245</v>
      </c>
      <c r="E23" s="336">
        <v>167836</v>
      </c>
      <c r="F23" s="336">
        <v>294064</v>
      </c>
      <c r="G23" s="336">
        <v>119912</v>
      </c>
      <c r="H23" s="336">
        <v>39663</v>
      </c>
    </row>
    <row r="24" spans="2:8" ht="12">
      <c r="B24" s="340" t="s">
        <v>26</v>
      </c>
      <c r="C24" s="345" t="s">
        <v>246</v>
      </c>
      <c r="D24" s="333" t="s">
        <v>247</v>
      </c>
      <c r="E24" s="336">
        <v>64080</v>
      </c>
      <c r="F24" s="341" t="s">
        <v>248</v>
      </c>
      <c r="G24" s="342"/>
      <c r="H24" s="336">
        <v>2528</v>
      </c>
    </row>
    <row r="25" spans="2:8" ht="12">
      <c r="B25" s="346" t="s">
        <v>35</v>
      </c>
      <c r="C25" s="347" t="s">
        <v>211</v>
      </c>
      <c r="D25" s="348" t="s">
        <v>249</v>
      </c>
      <c r="E25" s="349">
        <f>SUM(E10:E24)</f>
        <v>1118308</v>
      </c>
      <c r="F25" s="349">
        <f>SUM(F10:F24)</f>
        <v>459410</v>
      </c>
      <c r="G25" s="349">
        <f>SUM(G10:G24)</f>
        <v>694888</v>
      </c>
      <c r="H25" s="349">
        <f>SUM(H10:H24)</f>
        <v>439830</v>
      </c>
    </row>
    <row r="26" spans="2:8" ht="12">
      <c r="B26" s="332" t="s">
        <v>49</v>
      </c>
      <c r="C26" s="345" t="s">
        <v>250</v>
      </c>
      <c r="D26" s="350" t="s">
        <v>249</v>
      </c>
      <c r="E26" s="338">
        <v>627239</v>
      </c>
      <c r="F26" s="351"/>
      <c r="G26" s="351"/>
      <c r="H26" s="351"/>
    </row>
    <row r="27" spans="2:8" ht="12">
      <c r="B27" s="352" t="s">
        <v>35</v>
      </c>
      <c r="C27" s="347" t="s">
        <v>251</v>
      </c>
      <c r="D27" s="348" t="s">
        <v>249</v>
      </c>
      <c r="E27" s="349">
        <f>E25-E26</f>
        <v>491069</v>
      </c>
      <c r="F27" s="351"/>
      <c r="G27" s="351"/>
      <c r="H27" s="351"/>
    </row>
    <row r="28" ht="12"/>
    <row r="29" ht="12"/>
    <row r="30" ht="12"/>
    <row r="31" ht="12"/>
    <row r="32" ht="12"/>
  </sheetData>
  <sheetProtection/>
  <hyperlinks>
    <hyperlink ref="H1" location="Inhalt!F35" display="Inhalt!F35"/>
  </hyperlinks>
  <printOptions horizontalCentered="1"/>
  <pageMargins left="0.1968503937007874" right="0.1968503937007874" top="1.12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K11:O35"/>
  <sheetViews>
    <sheetView zoomScalePageLayoutView="0" workbookViewId="0" topLeftCell="A1">
      <selection activeCell="O42" sqref="O42"/>
    </sheetView>
  </sheetViews>
  <sheetFormatPr defaultColWidth="11.421875" defaultRowHeight="12.75"/>
  <cols>
    <col min="1" max="10" width="1.7109375" style="0" customWidth="1"/>
    <col min="11" max="11" width="71.421875" style="0" customWidth="1"/>
    <col min="12" max="12" width="43.421875" style="0" bestFit="1" customWidth="1"/>
    <col min="13" max="13" width="65.57421875" style="0" bestFit="1" customWidth="1"/>
  </cols>
  <sheetData>
    <row r="11" spans="11:15" ht="12">
      <c r="K11" t="s">
        <v>336</v>
      </c>
      <c r="L11" t="s">
        <v>347</v>
      </c>
      <c r="M11" t="s">
        <v>342</v>
      </c>
      <c r="N11" t="s">
        <v>343</v>
      </c>
      <c r="O11" t="s">
        <v>346</v>
      </c>
    </row>
    <row r="13" spans="11:15" ht="15">
      <c r="K13" t="s">
        <v>319</v>
      </c>
      <c r="L13" t="s">
        <v>297</v>
      </c>
      <c r="M13" t="s">
        <v>341</v>
      </c>
      <c r="N13" s="488" t="s">
        <v>344</v>
      </c>
      <c r="O13" t="s">
        <v>1</v>
      </c>
    </row>
    <row r="14" spans="11:15" ht="12">
      <c r="K14" t="s">
        <v>320</v>
      </c>
      <c r="L14" t="s">
        <v>343</v>
      </c>
      <c r="O14" t="s">
        <v>2</v>
      </c>
    </row>
    <row r="15" spans="11:15" ht="12">
      <c r="K15" t="s">
        <v>321</v>
      </c>
      <c r="O15" t="s">
        <v>345</v>
      </c>
    </row>
    <row r="16" spans="11:15" ht="12">
      <c r="K16" t="s">
        <v>322</v>
      </c>
      <c r="O16" t="str">
        <f>"Monat: "&amp;'Tab 1'!B1</f>
        <v>Monat: Juni 2022</v>
      </c>
    </row>
    <row r="17" spans="11:15" ht="12">
      <c r="K17" t="s">
        <v>323</v>
      </c>
      <c r="O17" t="s">
        <v>294</v>
      </c>
    </row>
    <row r="18" spans="11:15" ht="12">
      <c r="K18" t="s">
        <v>324</v>
      </c>
      <c r="O18" t="s">
        <v>279</v>
      </c>
    </row>
    <row r="19" spans="11:15" ht="12">
      <c r="K19" t="s">
        <v>334</v>
      </c>
      <c r="O19" t="s">
        <v>280</v>
      </c>
    </row>
    <row r="20" spans="11:15" ht="12">
      <c r="K20" t="s">
        <v>325</v>
      </c>
      <c r="O20" t="s">
        <v>281</v>
      </c>
    </row>
    <row r="21" spans="11:15" ht="12">
      <c r="K21" t="s">
        <v>338</v>
      </c>
      <c r="O21" t="s">
        <v>348</v>
      </c>
    </row>
    <row r="22" spans="11:15" ht="12">
      <c r="K22" t="s">
        <v>326</v>
      </c>
      <c r="O22" t="s">
        <v>1</v>
      </c>
    </row>
    <row r="23" spans="11:15" ht="12">
      <c r="K23" t="s">
        <v>327</v>
      </c>
      <c r="O23" t="s">
        <v>4</v>
      </c>
    </row>
    <row r="24" ht="12">
      <c r="K24" t="s">
        <v>328</v>
      </c>
    </row>
    <row r="25" ht="12">
      <c r="K25" t="s">
        <v>329</v>
      </c>
    </row>
    <row r="26" ht="12">
      <c r="K26" t="s">
        <v>326</v>
      </c>
    </row>
    <row r="27" ht="12">
      <c r="K27" t="s">
        <v>330</v>
      </c>
    </row>
    <row r="28" ht="12">
      <c r="K28" t="s">
        <v>339</v>
      </c>
    </row>
    <row r="29" ht="12">
      <c r="K29" t="s">
        <v>331</v>
      </c>
    </row>
    <row r="30" ht="12">
      <c r="K30" t="s">
        <v>362</v>
      </c>
    </row>
    <row r="31" ht="12">
      <c r="K31" t="s">
        <v>332</v>
      </c>
    </row>
    <row r="32" ht="12">
      <c r="K32" t="s">
        <v>333</v>
      </c>
    </row>
    <row r="33" ht="12">
      <c r="K33" t="s">
        <v>340</v>
      </c>
    </row>
    <row r="34" ht="12">
      <c r="K34" t="s">
        <v>335</v>
      </c>
    </row>
    <row r="35" ht="12">
      <c r="K35" t="s">
        <v>337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&amp;R24.8.2022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29"/>
  <sheetViews>
    <sheetView showRowColHeaders="0" zoomScale="94" zoomScaleNormal="94" zoomScalePageLayoutView="0" workbookViewId="0" topLeftCell="A1">
      <selection activeCell="B1" sqref="B1"/>
    </sheetView>
  </sheetViews>
  <sheetFormatPr defaultColWidth="0" defaultRowHeight="12.75" zeroHeight="1"/>
  <cols>
    <col min="1" max="1" width="2.7109375" style="9" customWidth="1"/>
    <col min="2" max="2" width="3.57421875" style="9" customWidth="1"/>
    <col min="3" max="3" width="6.00390625" style="9" customWidth="1"/>
    <col min="4" max="4" width="27.140625" style="9" customWidth="1"/>
    <col min="5" max="5" width="3.00390625" style="9" customWidth="1"/>
    <col min="6" max="11" width="12.57421875" style="9" customWidth="1"/>
    <col min="12" max="12" width="2.140625" style="9" customWidth="1"/>
    <col min="13" max="16384" width="0" style="9" hidden="1" customWidth="1"/>
  </cols>
  <sheetData>
    <row r="1" spans="2:14" ht="30" customHeight="1">
      <c r="B1" s="354" t="s">
        <v>369</v>
      </c>
      <c r="C1" s="5"/>
      <c r="D1" s="6"/>
      <c r="E1" s="6"/>
      <c r="F1" s="6"/>
      <c r="G1" s="7"/>
      <c r="H1" s="6"/>
      <c r="I1" s="6"/>
      <c r="J1" s="6"/>
      <c r="K1" s="476" t="str">
        <f>INDEX(rP1.Inhalte,22,1)</f>
        <v>zurück zum Inhaltsverzeichnis</v>
      </c>
      <c r="M1"/>
      <c r="N1"/>
    </row>
    <row r="2" spans="2:11" ht="12.75" customHeight="1">
      <c r="B2" s="10"/>
      <c r="C2" s="11"/>
      <c r="G2" s="12"/>
      <c r="I2" s="13"/>
      <c r="K2" s="14"/>
    </row>
    <row r="3" spans="2:11" ht="12">
      <c r="B3" s="15" t="s">
        <v>6</v>
      </c>
      <c r="C3" s="15"/>
      <c r="K3" s="16" t="s">
        <v>7</v>
      </c>
    </row>
    <row r="4" spans="2:11" ht="7.5" customHeight="1">
      <c r="B4" s="10"/>
      <c r="C4" s="17"/>
      <c r="D4" s="17"/>
      <c r="E4" s="17"/>
      <c r="F4" s="18"/>
      <c r="G4" s="18"/>
      <c r="H4" s="18"/>
      <c r="I4" s="18"/>
      <c r="J4" s="18"/>
      <c r="K4" s="18"/>
    </row>
    <row r="5" spans="2:11" ht="12">
      <c r="B5" s="19"/>
      <c r="C5" s="20"/>
      <c r="D5" s="20"/>
      <c r="E5" s="21"/>
      <c r="F5" s="22" t="s">
        <v>0</v>
      </c>
      <c r="G5" s="23" t="s">
        <v>0</v>
      </c>
      <c r="H5" s="24" t="s">
        <v>0</v>
      </c>
      <c r="I5" s="25" t="s">
        <v>8</v>
      </c>
      <c r="J5" s="26"/>
      <c r="K5" s="27"/>
    </row>
    <row r="6" spans="2:11" ht="12">
      <c r="B6" s="28"/>
      <c r="C6" s="29"/>
      <c r="D6" s="29" t="s">
        <v>9</v>
      </c>
      <c r="E6" s="30" t="s">
        <v>0</v>
      </c>
      <c r="F6" s="31" t="s">
        <v>10</v>
      </c>
      <c r="G6" s="32" t="s">
        <v>10</v>
      </c>
      <c r="H6" s="33" t="s">
        <v>11</v>
      </c>
      <c r="I6" s="22" t="s">
        <v>12</v>
      </c>
      <c r="J6" s="32" t="s">
        <v>12</v>
      </c>
      <c r="K6" s="33" t="s">
        <v>11</v>
      </c>
    </row>
    <row r="7" spans="2:11" ht="12">
      <c r="B7" s="28"/>
      <c r="C7" s="29"/>
      <c r="D7" s="29"/>
      <c r="E7" s="30"/>
      <c r="F7" s="31" t="s">
        <v>0</v>
      </c>
      <c r="G7" s="32" t="s">
        <v>13</v>
      </c>
      <c r="H7" s="33" t="s">
        <v>14</v>
      </c>
      <c r="I7" s="31" t="s">
        <v>15</v>
      </c>
      <c r="J7" s="32" t="s">
        <v>15</v>
      </c>
      <c r="K7" s="33" t="s">
        <v>16</v>
      </c>
    </row>
    <row r="8" spans="2:11" ht="12">
      <c r="B8" s="28" t="s">
        <v>17</v>
      </c>
      <c r="C8" s="29"/>
      <c r="D8" s="29"/>
      <c r="E8" s="30"/>
      <c r="F8" s="34" t="s">
        <v>0</v>
      </c>
      <c r="G8" s="32"/>
      <c r="H8" s="33" t="s">
        <v>18</v>
      </c>
      <c r="I8" s="34" t="s">
        <v>0</v>
      </c>
      <c r="J8" s="32" t="s">
        <v>13</v>
      </c>
      <c r="K8" s="33" t="s">
        <v>18</v>
      </c>
    </row>
    <row r="9" spans="2:11" ht="12">
      <c r="B9" s="35"/>
      <c r="C9" s="17"/>
      <c r="D9" s="17"/>
      <c r="E9" s="36"/>
      <c r="F9" s="37" t="s">
        <v>19</v>
      </c>
      <c r="G9" s="38" t="s">
        <v>20</v>
      </c>
      <c r="H9" s="39" t="s">
        <v>21</v>
      </c>
      <c r="I9" s="37" t="s">
        <v>22</v>
      </c>
      <c r="J9" s="38" t="s">
        <v>23</v>
      </c>
      <c r="K9" s="39" t="s">
        <v>24</v>
      </c>
    </row>
    <row r="10" spans="2:11" ht="12">
      <c r="B10" s="40"/>
      <c r="C10" s="10" t="s">
        <v>25</v>
      </c>
      <c r="D10" s="10"/>
      <c r="E10" s="40"/>
      <c r="F10" s="10"/>
      <c r="G10" s="40"/>
      <c r="H10" s="40"/>
      <c r="I10" s="10"/>
      <c r="J10" s="40"/>
      <c r="K10" s="40"/>
    </row>
    <row r="11" spans="2:11" ht="12">
      <c r="B11" s="41" t="s">
        <v>26</v>
      </c>
      <c r="C11" s="10"/>
      <c r="D11" s="42" t="s">
        <v>27</v>
      </c>
      <c r="E11" s="43">
        <v>1</v>
      </c>
      <c r="F11" s="360">
        <v>638</v>
      </c>
      <c r="G11" s="44">
        <v>775</v>
      </c>
      <c r="H11" s="355">
        <f>IF(AND(G11&gt;0,F11&gt;0,F11&lt;=G11*6),F11/G11*100-100,"-")</f>
        <v>-17.677419354838705</v>
      </c>
      <c r="I11" s="360">
        <v>4046</v>
      </c>
      <c r="J11" s="44">
        <v>4673</v>
      </c>
      <c r="K11" s="355">
        <f aca="true" t="shared" si="0" ref="K11:K23">IF(AND(J11&gt;0,I11&gt;0,I11&lt;=J11*6),I11/J11*100-100,"-")</f>
        <v>-13.417504814894073</v>
      </c>
    </row>
    <row r="12" spans="2:11" ht="12">
      <c r="B12" s="41" t="s">
        <v>26</v>
      </c>
      <c r="C12" s="10"/>
      <c r="D12" s="42" t="s">
        <v>28</v>
      </c>
      <c r="E12" s="43">
        <v>2</v>
      </c>
      <c r="F12" s="360">
        <v>74449</v>
      </c>
      <c r="G12" s="44">
        <v>87498</v>
      </c>
      <c r="H12" s="355">
        <f>IF(AND(G12&gt;0,F12&gt;0,F12&lt;=G12*6),F12/G12*100-100,"-")</f>
        <v>-14.913483736771127</v>
      </c>
      <c r="I12" s="360">
        <v>478196</v>
      </c>
      <c r="J12" s="44">
        <v>552624</v>
      </c>
      <c r="K12" s="355">
        <f t="shared" si="0"/>
        <v>-13.468108515012005</v>
      </c>
    </row>
    <row r="13" spans="2:11" ht="12">
      <c r="B13" s="41" t="s">
        <v>26</v>
      </c>
      <c r="C13" s="10"/>
      <c r="D13" s="42" t="s">
        <v>29</v>
      </c>
      <c r="E13" s="43">
        <v>3</v>
      </c>
      <c r="F13" s="360">
        <v>9039</v>
      </c>
      <c r="G13" s="44">
        <v>5489</v>
      </c>
      <c r="H13" s="355">
        <f aca="true" t="shared" si="1" ref="H13:H23">IF(AND(G13&gt;0,F13&gt;0,F13&lt;=G13*6),F13/G13*100-100,"-")</f>
        <v>64.67480415376207</v>
      </c>
      <c r="I13" s="360">
        <v>44373</v>
      </c>
      <c r="J13" s="44">
        <v>36927</v>
      </c>
      <c r="K13" s="355">
        <f t="shared" si="0"/>
        <v>20.164107563571363</v>
      </c>
    </row>
    <row r="14" spans="2:11" ht="12">
      <c r="B14" s="41" t="s">
        <v>26</v>
      </c>
      <c r="C14" s="10"/>
      <c r="D14" s="42" t="s">
        <v>30</v>
      </c>
      <c r="E14" s="43">
        <v>4</v>
      </c>
      <c r="F14" s="360">
        <v>9875</v>
      </c>
      <c r="G14" s="44">
        <v>9734</v>
      </c>
      <c r="H14" s="355">
        <f t="shared" si="1"/>
        <v>1.448530922539561</v>
      </c>
      <c r="I14" s="360">
        <v>59764</v>
      </c>
      <c r="J14" s="44">
        <v>61302</v>
      </c>
      <c r="K14" s="355">
        <f t="shared" si="0"/>
        <v>-2.5088904114058295</v>
      </c>
    </row>
    <row r="15" spans="2:11" ht="12">
      <c r="B15" s="41" t="s">
        <v>26</v>
      </c>
      <c r="C15" s="10"/>
      <c r="D15" s="42" t="s">
        <v>31</v>
      </c>
      <c r="E15" s="43">
        <v>5</v>
      </c>
      <c r="F15" s="360">
        <v>30676</v>
      </c>
      <c r="G15" s="44">
        <v>30301</v>
      </c>
      <c r="H15" s="355">
        <f t="shared" si="1"/>
        <v>1.2375829180555087</v>
      </c>
      <c r="I15" s="360">
        <v>183366</v>
      </c>
      <c r="J15" s="44">
        <v>185558</v>
      </c>
      <c r="K15" s="355">
        <f t="shared" si="0"/>
        <v>-1.1813018032097773</v>
      </c>
    </row>
    <row r="16" spans="2:11" ht="12">
      <c r="B16" s="41" t="s">
        <v>26</v>
      </c>
      <c r="C16" s="10"/>
      <c r="D16" s="42" t="s">
        <v>32</v>
      </c>
      <c r="E16" s="43">
        <v>6</v>
      </c>
      <c r="F16" s="360">
        <v>0</v>
      </c>
      <c r="G16" s="44">
        <v>0</v>
      </c>
      <c r="H16" s="355" t="str">
        <f t="shared" si="1"/>
        <v>-</v>
      </c>
      <c r="I16" s="360">
        <v>0</v>
      </c>
      <c r="J16" s="44">
        <v>0</v>
      </c>
      <c r="K16" s="355" t="str">
        <f t="shared" si="0"/>
        <v>-</v>
      </c>
    </row>
    <row r="17" spans="2:11" ht="12">
      <c r="B17" s="41" t="s">
        <v>26</v>
      </c>
      <c r="C17" s="10"/>
      <c r="D17" s="42" t="s">
        <v>33</v>
      </c>
      <c r="E17" s="43">
        <v>7</v>
      </c>
      <c r="F17" s="360">
        <v>10423</v>
      </c>
      <c r="G17" s="44">
        <v>9772</v>
      </c>
      <c r="H17" s="355">
        <f t="shared" si="1"/>
        <v>6.661891117478504</v>
      </c>
      <c r="I17" s="360">
        <v>66491</v>
      </c>
      <c r="J17" s="44">
        <v>73012</v>
      </c>
      <c r="K17" s="355">
        <f t="shared" si="0"/>
        <v>-8.931408535583202</v>
      </c>
    </row>
    <row r="18" spans="2:11" ht="12">
      <c r="B18" s="41" t="s">
        <v>26</v>
      </c>
      <c r="C18" s="10"/>
      <c r="D18" s="42" t="s">
        <v>34</v>
      </c>
      <c r="E18" s="43">
        <v>8</v>
      </c>
      <c r="F18" s="360">
        <v>2833</v>
      </c>
      <c r="G18" s="44">
        <v>3140</v>
      </c>
      <c r="H18" s="355">
        <f t="shared" si="1"/>
        <v>-9.777070063694268</v>
      </c>
      <c r="I18" s="360">
        <v>17373</v>
      </c>
      <c r="J18" s="44">
        <v>18417</v>
      </c>
      <c r="K18" s="355">
        <f t="shared" si="0"/>
        <v>-5.668675680078181</v>
      </c>
    </row>
    <row r="19" spans="2:11" s="51" customFormat="1" ht="12.75" thickBot="1">
      <c r="B19" s="47" t="s">
        <v>35</v>
      </c>
      <c r="C19" s="48" t="s">
        <v>36</v>
      </c>
      <c r="D19" s="48"/>
      <c r="E19" s="49">
        <v>9</v>
      </c>
      <c r="F19" s="50">
        <f>SUM(F11:F18)</f>
        <v>137933</v>
      </c>
      <c r="G19" s="50">
        <f>SUM(G11:G18)</f>
        <v>146709</v>
      </c>
      <c r="H19" s="384">
        <f t="shared" si="1"/>
        <v>-5.981909766953635</v>
      </c>
      <c r="I19" s="50">
        <f>SUM(I11:I18)</f>
        <v>853609</v>
      </c>
      <c r="J19" s="50">
        <f>SUM(J11:J18)</f>
        <v>932513</v>
      </c>
      <c r="K19" s="384">
        <f t="shared" si="0"/>
        <v>-8.461436998733532</v>
      </c>
    </row>
    <row r="20" spans="2:11" ht="12.75" thickTop="1">
      <c r="B20" s="40"/>
      <c r="C20" s="10" t="s">
        <v>37</v>
      </c>
      <c r="D20" s="10"/>
      <c r="E20" s="40"/>
      <c r="F20" s="52"/>
      <c r="G20" s="53" t="s">
        <v>0</v>
      </c>
      <c r="H20" s="356"/>
      <c r="I20" s="52"/>
      <c r="J20" s="53" t="s">
        <v>0</v>
      </c>
      <c r="K20" s="356"/>
    </row>
    <row r="21" spans="2:11" ht="12">
      <c r="B21" s="40"/>
      <c r="C21" s="54"/>
      <c r="D21" s="54" t="s">
        <v>38</v>
      </c>
      <c r="E21" s="55">
        <v>10</v>
      </c>
      <c r="F21" s="56">
        <v>581</v>
      </c>
      <c r="G21" s="57">
        <v>798</v>
      </c>
      <c r="H21" s="355">
        <f t="shared" si="1"/>
        <v>-27.192982456140342</v>
      </c>
      <c r="I21" s="56">
        <v>3991</v>
      </c>
      <c r="J21" s="57">
        <v>4572</v>
      </c>
      <c r="K21" s="355">
        <f t="shared" si="0"/>
        <v>-12.70778652668416</v>
      </c>
    </row>
    <row r="22" spans="2:11" ht="12">
      <c r="B22" s="40"/>
      <c r="C22" s="19" t="s">
        <v>39</v>
      </c>
      <c r="D22" s="58"/>
      <c r="E22" s="59"/>
      <c r="F22" s="60"/>
      <c r="G22" s="61"/>
      <c r="H22" s="356"/>
      <c r="I22" s="60"/>
      <c r="J22" s="61"/>
      <c r="K22" s="356"/>
    </row>
    <row r="23" spans="2:11" ht="12">
      <c r="B23" s="43"/>
      <c r="C23" s="35" t="s">
        <v>0</v>
      </c>
      <c r="D23" s="42" t="s">
        <v>40</v>
      </c>
      <c r="E23" s="43">
        <v>11</v>
      </c>
      <c r="F23" s="44">
        <v>137947</v>
      </c>
      <c r="G23" s="45">
        <v>146165</v>
      </c>
      <c r="H23" s="355">
        <f t="shared" si="1"/>
        <v>-5.6224130263743035</v>
      </c>
      <c r="I23" s="44">
        <v>843897</v>
      </c>
      <c r="J23" s="45">
        <v>929352</v>
      </c>
      <c r="K23" s="355">
        <f t="shared" si="0"/>
        <v>-9.195116597371069</v>
      </c>
    </row>
    <row r="24" spans="2:11" ht="12">
      <c r="B24" s="63"/>
      <c r="C24" s="63"/>
      <c r="D24" s="63"/>
      <c r="E24" s="63"/>
      <c r="F24" s="64"/>
      <c r="G24" s="65"/>
      <c r="H24" s="393"/>
      <c r="I24" s="64"/>
      <c r="J24" s="65"/>
      <c r="K24" s="393"/>
    </row>
    <row r="25" spans="2:11" ht="12">
      <c r="B25" s="392" t="s">
        <v>295</v>
      </c>
      <c r="C25" s="63"/>
      <c r="D25" s="63"/>
      <c r="E25" s="63"/>
      <c r="F25" s="64"/>
      <c r="G25" s="65"/>
      <c r="H25" s="66"/>
      <c r="I25" s="64"/>
      <c r="J25" s="65"/>
      <c r="K25" s="66"/>
    </row>
    <row r="26" spans="2:11" ht="12">
      <c r="B26" s="392"/>
      <c r="C26" s="63"/>
      <c r="D26" s="63"/>
      <c r="E26" s="63"/>
      <c r="F26" s="64"/>
      <c r="G26" s="65"/>
      <c r="H26" s="66"/>
      <c r="I26" s="64"/>
      <c r="J26" s="65"/>
      <c r="K26" s="66"/>
    </row>
    <row r="27" s="67" customFormat="1" ht="12">
      <c r="B27" s="67" t="s">
        <v>41</v>
      </c>
    </row>
    <row r="28" s="67" customFormat="1" ht="12">
      <c r="B28" s="67" t="s">
        <v>42</v>
      </c>
    </row>
    <row r="29" s="67" customFormat="1" ht="12">
      <c r="B29" s="67" t="s">
        <v>43</v>
      </c>
    </row>
  </sheetData>
  <sheetProtection/>
  <hyperlinks>
    <hyperlink ref="K1" location="Inhalt!F15" display="Inhalt!F15"/>
  </hyperlinks>
  <printOptions horizontalCentered="1"/>
  <pageMargins left="0.1968503937007874" right="0.1968503937007874" top="0.97" bottom="0" header="0.5118110236220472" footer="0.5118110236220472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RowColHeaders="0" zoomScale="88" zoomScaleNormal="88" zoomScalePageLayoutView="0" workbookViewId="0" topLeftCell="A1">
      <selection activeCell="D24" sqref="D24"/>
    </sheetView>
  </sheetViews>
  <sheetFormatPr defaultColWidth="0" defaultRowHeight="12.75" zeroHeight="1"/>
  <cols>
    <col min="1" max="1" width="2.7109375" style="9" customWidth="1"/>
    <col min="2" max="2" width="3.57421875" style="9" customWidth="1"/>
    <col min="3" max="3" width="6.00390625" style="9" customWidth="1"/>
    <col min="4" max="4" width="27.140625" style="9" customWidth="1"/>
    <col min="5" max="5" width="3.00390625" style="9" customWidth="1"/>
    <col min="6" max="11" width="13.140625" style="9" customWidth="1"/>
    <col min="12" max="246" width="0" style="9" hidden="1" customWidth="1"/>
    <col min="247" max="247" width="12.140625" style="9" hidden="1" customWidth="1"/>
    <col min="248" max="248" width="2.140625" style="9" customWidth="1"/>
    <col min="249" max="16384" width="0" style="9" hidden="1" customWidth="1"/>
  </cols>
  <sheetData>
    <row r="1" spans="2:14" ht="15">
      <c r="B1" s="354" t="s">
        <v>369</v>
      </c>
      <c r="C1" s="68"/>
      <c r="D1" s="6"/>
      <c r="E1" s="6"/>
      <c r="F1" s="6"/>
      <c r="G1" s="7"/>
      <c r="H1" s="6"/>
      <c r="I1" s="6"/>
      <c r="J1" s="6"/>
      <c r="K1" s="476" t="str">
        <f>INDEX(rP1.Inhalte,22,1)</f>
        <v>zurück zum Inhaltsverzeichnis</v>
      </c>
      <c r="M1"/>
      <c r="N1"/>
    </row>
    <row r="2" spans="2:11" ht="7.5" customHeight="1">
      <c r="B2" s="10"/>
      <c r="C2" s="11"/>
      <c r="G2" s="12"/>
      <c r="I2" s="13"/>
      <c r="K2" s="14"/>
    </row>
    <row r="3" spans="2:11" ht="12">
      <c r="B3" s="69" t="s">
        <v>44</v>
      </c>
      <c r="C3" s="69"/>
      <c r="D3" s="69"/>
      <c r="E3" s="69"/>
      <c r="F3" s="69"/>
      <c r="G3" s="69"/>
      <c r="I3" s="70"/>
      <c r="K3" s="16" t="s">
        <v>7</v>
      </c>
    </row>
    <row r="4" spans="2:11" ht="7.5" customHeight="1">
      <c r="B4" s="10"/>
      <c r="C4" s="17"/>
      <c r="D4" s="17"/>
      <c r="E4" s="17"/>
      <c r="F4" s="18"/>
      <c r="G4" s="18"/>
      <c r="H4" s="18"/>
      <c r="I4" s="18"/>
      <c r="J4" s="18"/>
      <c r="K4" s="18"/>
    </row>
    <row r="5" spans="2:12" ht="12">
      <c r="B5" s="19"/>
      <c r="C5" s="20"/>
      <c r="D5" s="20"/>
      <c r="E5" s="21"/>
      <c r="F5" s="22" t="s">
        <v>0</v>
      </c>
      <c r="G5" s="23" t="s">
        <v>0</v>
      </c>
      <c r="H5" s="24" t="s">
        <v>0</v>
      </c>
      <c r="I5" s="25" t="s">
        <v>8</v>
      </c>
      <c r="J5" s="26"/>
      <c r="K5" s="27"/>
      <c r="L5" s="376"/>
    </row>
    <row r="6" spans="2:12" ht="12">
      <c r="B6" s="28"/>
      <c r="C6" s="29"/>
      <c r="D6" s="29" t="s">
        <v>9</v>
      </c>
      <c r="E6" s="30" t="s">
        <v>0</v>
      </c>
      <c r="F6" s="31" t="s">
        <v>10</v>
      </c>
      <c r="G6" s="32" t="s">
        <v>10</v>
      </c>
      <c r="H6" s="33" t="s">
        <v>11</v>
      </c>
      <c r="I6" s="22" t="s">
        <v>12</v>
      </c>
      <c r="J6" s="32" t="s">
        <v>12</v>
      </c>
      <c r="K6" s="33" t="s">
        <v>11</v>
      </c>
      <c r="L6" s="376"/>
    </row>
    <row r="7" spans="2:12" ht="12">
      <c r="B7" s="28"/>
      <c r="C7" s="29"/>
      <c r="D7" s="29"/>
      <c r="E7" s="30"/>
      <c r="F7" s="31" t="s">
        <v>0</v>
      </c>
      <c r="G7" s="32" t="s">
        <v>13</v>
      </c>
      <c r="H7" s="33" t="s">
        <v>14</v>
      </c>
      <c r="I7" s="31" t="s">
        <v>15</v>
      </c>
      <c r="J7" s="32" t="s">
        <v>15</v>
      </c>
      <c r="K7" s="33" t="s">
        <v>16</v>
      </c>
      <c r="L7" s="376"/>
    </row>
    <row r="8" spans="2:12" ht="12">
      <c r="B8" s="28" t="s">
        <v>17</v>
      </c>
      <c r="C8" s="29"/>
      <c r="D8" s="29"/>
      <c r="E8" s="30"/>
      <c r="F8" s="34" t="s">
        <v>0</v>
      </c>
      <c r="G8" s="32"/>
      <c r="H8" s="33" t="s">
        <v>18</v>
      </c>
      <c r="I8" s="34" t="s">
        <v>0</v>
      </c>
      <c r="J8" s="32" t="s">
        <v>13</v>
      </c>
      <c r="K8" s="33" t="s">
        <v>18</v>
      </c>
      <c r="L8" s="376"/>
    </row>
    <row r="9" spans="2:12" ht="12">
      <c r="B9" s="35"/>
      <c r="C9" s="17"/>
      <c r="D9" s="17"/>
      <c r="E9" s="36"/>
      <c r="F9" s="37" t="s">
        <v>19</v>
      </c>
      <c r="G9" s="38" t="s">
        <v>20</v>
      </c>
      <c r="H9" s="39" t="s">
        <v>21</v>
      </c>
      <c r="I9" s="37" t="s">
        <v>22</v>
      </c>
      <c r="J9" s="38" t="s">
        <v>23</v>
      </c>
      <c r="K9" s="39" t="s">
        <v>24</v>
      </c>
      <c r="L9" s="376"/>
    </row>
    <row r="10" spans="2:12" ht="12">
      <c r="B10" s="40"/>
      <c r="C10" s="10" t="s">
        <v>45</v>
      </c>
      <c r="D10" s="10"/>
      <c r="E10" s="41"/>
      <c r="F10" s="10"/>
      <c r="G10" s="40"/>
      <c r="H10" s="40"/>
      <c r="I10" s="10"/>
      <c r="J10" s="40"/>
      <c r="K10" s="40"/>
      <c r="L10" s="376"/>
    </row>
    <row r="11" spans="2:12" ht="12">
      <c r="B11" s="41" t="s">
        <v>26</v>
      </c>
      <c r="C11" s="10"/>
      <c r="D11" s="493" t="s">
        <v>365</v>
      </c>
      <c r="E11" s="71">
        <v>1</v>
      </c>
      <c r="F11" s="44">
        <v>1810771</v>
      </c>
      <c r="G11" s="45">
        <v>1971118</v>
      </c>
      <c r="H11" s="355">
        <f aca="true" t="shared" si="0" ref="H11:H26">IF(AND(G11&gt;0,F11&gt;0,F11&lt;=G11*6),F11/G11*100-100,"-")</f>
        <v>-8.134825007939668</v>
      </c>
      <c r="I11" s="44">
        <v>13839615</v>
      </c>
      <c r="J11" s="45">
        <v>12655261</v>
      </c>
      <c r="K11" s="355">
        <f aca="true" t="shared" si="1" ref="K11:K26">IF(AND(J11&gt;0,I11&gt;0,I11&lt;=J11*6),I11/J11*100-100,"-")</f>
        <v>9.35859007570052</v>
      </c>
      <c r="L11" s="376"/>
    </row>
    <row r="12" spans="2:12" ht="12">
      <c r="B12" s="41" t="s">
        <v>26</v>
      </c>
      <c r="C12" s="10"/>
      <c r="D12" s="493" t="s">
        <v>366</v>
      </c>
      <c r="E12" s="71">
        <v>2</v>
      </c>
      <c r="F12" s="44">
        <v>1083319</v>
      </c>
      <c r="G12" s="45">
        <v>1031268</v>
      </c>
      <c r="H12" s="355">
        <f t="shared" si="0"/>
        <v>5.047281598963622</v>
      </c>
      <c r="I12" s="44">
        <v>5282842</v>
      </c>
      <c r="J12" s="45">
        <v>5041012</v>
      </c>
      <c r="K12" s="355">
        <f t="shared" si="1"/>
        <v>4.797251028166571</v>
      </c>
      <c r="L12" s="376"/>
    </row>
    <row r="13" spans="2:12" ht="12">
      <c r="B13" s="41" t="s">
        <v>26</v>
      </c>
      <c r="C13" s="10"/>
      <c r="D13" s="493" t="s">
        <v>367</v>
      </c>
      <c r="E13" s="71">
        <v>3</v>
      </c>
      <c r="F13" s="44">
        <v>687369</v>
      </c>
      <c r="G13" s="45">
        <v>674713</v>
      </c>
      <c r="H13" s="355">
        <f t="shared" si="0"/>
        <v>1.8757605085421432</v>
      </c>
      <c r="I13" s="44">
        <v>4434677</v>
      </c>
      <c r="J13" s="45">
        <v>4061740</v>
      </c>
      <c r="K13" s="355">
        <f t="shared" si="1"/>
        <v>9.181705377498318</v>
      </c>
      <c r="L13" s="376"/>
    </row>
    <row r="14" spans="2:12" ht="12">
      <c r="B14" s="41" t="s">
        <v>26</v>
      </c>
      <c r="C14" s="10"/>
      <c r="D14" s="493" t="s">
        <v>368</v>
      </c>
      <c r="E14" s="71">
        <v>4</v>
      </c>
      <c r="F14" s="44">
        <v>682164</v>
      </c>
      <c r="G14" s="45">
        <v>683007</v>
      </c>
      <c r="H14" s="355">
        <f t="shared" si="0"/>
        <v>-0.12342479652478744</v>
      </c>
      <c r="I14" s="44">
        <v>3964366</v>
      </c>
      <c r="J14" s="45">
        <v>4023326</v>
      </c>
      <c r="K14" s="355">
        <f t="shared" si="1"/>
        <v>-1.4654542038104807</v>
      </c>
      <c r="L14" s="376"/>
    </row>
    <row r="15" spans="2:12" ht="12">
      <c r="B15" s="41" t="s">
        <v>26</v>
      </c>
      <c r="C15" s="10"/>
      <c r="D15" s="493"/>
      <c r="E15" s="71">
        <v>5</v>
      </c>
      <c r="F15" s="44">
        <v>0</v>
      </c>
      <c r="G15" s="45">
        <v>0</v>
      </c>
      <c r="H15" s="355" t="str">
        <f t="shared" si="0"/>
        <v>-</v>
      </c>
      <c r="I15" s="44">
        <v>0</v>
      </c>
      <c r="J15" s="45">
        <v>0</v>
      </c>
      <c r="K15" s="355" t="str">
        <f t="shared" si="1"/>
        <v>-</v>
      </c>
      <c r="L15" s="376"/>
    </row>
    <row r="16" spans="2:12" ht="12">
      <c r="B16" s="41" t="s">
        <v>26</v>
      </c>
      <c r="C16" s="10"/>
      <c r="D16" s="493"/>
      <c r="E16" s="71">
        <v>6</v>
      </c>
      <c r="F16" s="44">
        <v>0</v>
      </c>
      <c r="G16" s="45">
        <v>0</v>
      </c>
      <c r="H16" s="355" t="str">
        <f t="shared" si="0"/>
        <v>-</v>
      </c>
      <c r="I16" s="44">
        <v>0</v>
      </c>
      <c r="J16" s="45">
        <v>0</v>
      </c>
      <c r="K16" s="355" t="str">
        <f t="shared" si="1"/>
        <v>-</v>
      </c>
      <c r="L16" s="376"/>
    </row>
    <row r="17" spans="2:12" ht="12">
      <c r="B17" s="41" t="s">
        <v>26</v>
      </c>
      <c r="C17" s="10"/>
      <c r="D17" s="493"/>
      <c r="E17" s="71">
        <v>7</v>
      </c>
      <c r="F17" s="44">
        <v>0</v>
      </c>
      <c r="G17" s="45">
        <v>0</v>
      </c>
      <c r="H17" s="355" t="str">
        <f t="shared" si="0"/>
        <v>-</v>
      </c>
      <c r="I17" s="44">
        <v>0</v>
      </c>
      <c r="J17" s="45">
        <v>0</v>
      </c>
      <c r="K17" s="355" t="str">
        <f t="shared" si="1"/>
        <v>-</v>
      </c>
      <c r="L17" s="376"/>
    </row>
    <row r="18" spans="2:12" ht="12">
      <c r="B18" s="41" t="s">
        <v>26</v>
      </c>
      <c r="C18" s="10"/>
      <c r="D18" s="493"/>
      <c r="E18" s="71">
        <v>8</v>
      </c>
      <c r="F18" s="44">
        <v>0</v>
      </c>
      <c r="G18" s="45">
        <v>0</v>
      </c>
      <c r="H18" s="355" t="str">
        <f t="shared" si="0"/>
        <v>-</v>
      </c>
      <c r="I18" s="44">
        <v>0</v>
      </c>
      <c r="J18" s="45">
        <v>0</v>
      </c>
      <c r="K18" s="355" t="str">
        <f t="shared" si="1"/>
        <v>-</v>
      </c>
      <c r="L18" s="376"/>
    </row>
    <row r="19" spans="2:12" ht="12">
      <c r="B19" s="41" t="s">
        <v>26</v>
      </c>
      <c r="C19" s="10"/>
      <c r="D19" s="493"/>
      <c r="E19" s="71">
        <v>9</v>
      </c>
      <c r="F19" s="44">
        <v>0</v>
      </c>
      <c r="G19" s="45">
        <v>0</v>
      </c>
      <c r="H19" s="355" t="str">
        <f t="shared" si="0"/>
        <v>-</v>
      </c>
      <c r="I19" s="44">
        <v>0</v>
      </c>
      <c r="J19" s="45">
        <v>0</v>
      </c>
      <c r="K19" s="355" t="str">
        <f t="shared" si="1"/>
        <v>-</v>
      </c>
      <c r="L19" s="376"/>
    </row>
    <row r="20" spans="2:12" ht="12">
      <c r="B20" s="41" t="s">
        <v>26</v>
      </c>
      <c r="C20" s="10"/>
      <c r="D20" s="493"/>
      <c r="E20" s="71">
        <v>10</v>
      </c>
      <c r="F20" s="44">
        <v>0</v>
      </c>
      <c r="G20" s="45">
        <v>0</v>
      </c>
      <c r="H20" s="355" t="str">
        <f t="shared" si="0"/>
        <v>-</v>
      </c>
      <c r="I20" s="44">
        <v>0</v>
      </c>
      <c r="J20" s="45">
        <v>0</v>
      </c>
      <c r="K20" s="355" t="str">
        <f t="shared" si="1"/>
        <v>-</v>
      </c>
      <c r="L20" s="376"/>
    </row>
    <row r="21" spans="2:12" ht="12">
      <c r="B21" s="41" t="s">
        <v>26</v>
      </c>
      <c r="C21" s="10"/>
      <c r="D21" s="493" t="s">
        <v>194</v>
      </c>
      <c r="E21" s="71">
        <v>11</v>
      </c>
      <c r="F21" s="44">
        <v>3160752</v>
      </c>
      <c r="G21" s="45">
        <v>2005692</v>
      </c>
      <c r="H21" s="355">
        <f t="shared" si="0"/>
        <v>57.58910141736618</v>
      </c>
      <c r="I21" s="44">
        <v>16015322</v>
      </c>
      <c r="J21" s="45">
        <v>11925521</v>
      </c>
      <c r="K21" s="355">
        <f t="shared" si="1"/>
        <v>34.29452683870164</v>
      </c>
      <c r="L21" s="376"/>
    </row>
    <row r="22" spans="2:12" ht="12">
      <c r="B22" s="41" t="s">
        <v>26</v>
      </c>
      <c r="C22" s="10"/>
      <c r="D22" s="493"/>
      <c r="E22" s="71">
        <v>12</v>
      </c>
      <c r="F22" s="44">
        <v>0</v>
      </c>
      <c r="G22" s="45">
        <v>0</v>
      </c>
      <c r="H22" s="355" t="str">
        <f t="shared" si="0"/>
        <v>-</v>
      </c>
      <c r="I22" s="44">
        <v>0</v>
      </c>
      <c r="J22" s="45">
        <v>0</v>
      </c>
      <c r="K22" s="355" t="str">
        <f t="shared" si="1"/>
        <v>-</v>
      </c>
      <c r="L22" s="376"/>
    </row>
    <row r="23" spans="2:12" ht="12">
      <c r="B23" s="41" t="s">
        <v>26</v>
      </c>
      <c r="C23" s="10"/>
      <c r="D23" s="493"/>
      <c r="E23" s="71">
        <v>13</v>
      </c>
      <c r="F23" s="44">
        <v>0</v>
      </c>
      <c r="G23" s="45">
        <v>0</v>
      </c>
      <c r="H23" s="355" t="str">
        <f t="shared" si="0"/>
        <v>-</v>
      </c>
      <c r="I23" s="44">
        <v>0</v>
      </c>
      <c r="J23" s="45">
        <v>0</v>
      </c>
      <c r="K23" s="355" t="str">
        <f t="shared" si="1"/>
        <v>-</v>
      </c>
      <c r="L23" s="376"/>
    </row>
    <row r="24" spans="2:12" ht="12">
      <c r="B24" s="41" t="s">
        <v>26</v>
      </c>
      <c r="C24" s="10"/>
      <c r="D24" s="493"/>
      <c r="E24" s="71">
        <v>14</v>
      </c>
      <c r="F24" s="44">
        <v>0</v>
      </c>
      <c r="G24" s="45">
        <v>0</v>
      </c>
      <c r="H24" s="355" t="str">
        <f t="shared" si="0"/>
        <v>-</v>
      </c>
      <c r="I24" s="44">
        <v>0</v>
      </c>
      <c r="J24" s="45">
        <v>0</v>
      </c>
      <c r="K24" s="355" t="str">
        <f t="shared" si="1"/>
        <v>-</v>
      </c>
      <c r="L24" s="376"/>
    </row>
    <row r="25" spans="2:12" ht="12">
      <c r="B25" s="41" t="s">
        <v>26</v>
      </c>
      <c r="C25" s="10"/>
      <c r="D25" s="493"/>
      <c r="E25" s="71">
        <v>15</v>
      </c>
      <c r="F25" s="44">
        <v>0</v>
      </c>
      <c r="G25" s="45">
        <v>0</v>
      </c>
      <c r="H25" s="355" t="str">
        <f t="shared" si="0"/>
        <v>-</v>
      </c>
      <c r="I25" s="44">
        <v>0</v>
      </c>
      <c r="J25" s="45">
        <v>0</v>
      </c>
      <c r="K25" s="355" t="str">
        <f t="shared" si="1"/>
        <v>-</v>
      </c>
      <c r="L25" s="376"/>
    </row>
    <row r="26" spans="2:12" ht="12">
      <c r="B26" s="41" t="s">
        <v>26</v>
      </c>
      <c r="C26" s="10"/>
      <c r="D26" s="493"/>
      <c r="E26" s="71">
        <v>16</v>
      </c>
      <c r="F26" s="44">
        <v>0</v>
      </c>
      <c r="G26" s="45">
        <v>0</v>
      </c>
      <c r="H26" s="355" t="str">
        <f t="shared" si="0"/>
        <v>-</v>
      </c>
      <c r="I26" s="44">
        <v>0</v>
      </c>
      <c r="J26" s="45">
        <v>0</v>
      </c>
      <c r="K26" s="355" t="str">
        <f t="shared" si="1"/>
        <v>-</v>
      </c>
      <c r="L26" s="376"/>
    </row>
    <row r="27" spans="2:12" ht="12">
      <c r="B27" s="41" t="s">
        <v>26</v>
      </c>
      <c r="C27" s="10"/>
      <c r="D27" s="42"/>
      <c r="E27" s="71">
        <v>17</v>
      </c>
      <c r="F27" s="44">
        <v>0</v>
      </c>
      <c r="G27" s="45">
        <v>0</v>
      </c>
      <c r="H27" s="355" t="str">
        <f aca="true" t="shared" si="2" ref="H27:H36">IF(AND(G27&gt;0,F27&gt;0,F27&lt;=G27*6),F27/G27*100-100,"-")</f>
        <v>-</v>
      </c>
      <c r="I27" s="44">
        <v>0</v>
      </c>
      <c r="J27" s="45">
        <v>0</v>
      </c>
      <c r="K27" s="355" t="str">
        <f aca="true" t="shared" si="3" ref="K27:K36">IF(AND(J27&gt;0,I27&gt;0,I27&lt;=J27*6),I27/J27*100-100,"-")</f>
        <v>-</v>
      </c>
      <c r="L27" s="376"/>
    </row>
    <row r="28" spans="2:12" ht="12">
      <c r="B28" s="41" t="s">
        <v>26</v>
      </c>
      <c r="C28" s="10"/>
      <c r="D28" s="42"/>
      <c r="E28" s="71">
        <v>18</v>
      </c>
      <c r="F28" s="44">
        <v>0</v>
      </c>
      <c r="G28" s="45">
        <v>0</v>
      </c>
      <c r="H28" s="355" t="str">
        <f t="shared" si="2"/>
        <v>-</v>
      </c>
      <c r="I28" s="44">
        <v>0</v>
      </c>
      <c r="J28" s="45">
        <v>0</v>
      </c>
      <c r="K28" s="355" t="str">
        <f t="shared" si="3"/>
        <v>-</v>
      </c>
      <c r="L28" s="376"/>
    </row>
    <row r="29" spans="2:12" ht="12">
      <c r="B29" s="41" t="s">
        <v>26</v>
      </c>
      <c r="C29" s="10"/>
      <c r="D29" s="42"/>
      <c r="E29" s="38">
        <v>19</v>
      </c>
      <c r="F29" s="44">
        <v>0</v>
      </c>
      <c r="G29" s="45">
        <v>0</v>
      </c>
      <c r="H29" s="355" t="str">
        <f t="shared" si="2"/>
        <v>-</v>
      </c>
      <c r="I29" s="44">
        <v>0</v>
      </c>
      <c r="J29" s="45">
        <v>0</v>
      </c>
      <c r="K29" s="355" t="str">
        <f t="shared" si="3"/>
        <v>-</v>
      </c>
      <c r="L29" s="376"/>
    </row>
    <row r="30" spans="1:11" s="51" customFormat="1" ht="12">
      <c r="A30" s="9"/>
      <c r="B30" s="72" t="s">
        <v>35</v>
      </c>
      <c r="C30" s="73" t="s">
        <v>46</v>
      </c>
      <c r="D30" s="73"/>
      <c r="E30" s="74">
        <v>20</v>
      </c>
      <c r="F30" s="75">
        <v>7424375</v>
      </c>
      <c r="G30" s="75">
        <v>6365798</v>
      </c>
      <c r="H30" s="357">
        <f t="shared" si="2"/>
        <v>16.62913274973539</v>
      </c>
      <c r="I30" s="75">
        <v>43536822</v>
      </c>
      <c r="J30" s="75">
        <v>37706860</v>
      </c>
      <c r="K30" s="357">
        <f t="shared" si="3"/>
        <v>15.461276807456258</v>
      </c>
    </row>
    <row r="31" spans="2:11" ht="12">
      <c r="B31" s="76" t="s">
        <v>26</v>
      </c>
      <c r="C31" s="77" t="s">
        <v>47</v>
      </c>
      <c r="D31" s="78"/>
      <c r="E31" s="79">
        <v>21</v>
      </c>
      <c r="F31" s="80">
        <v>0</v>
      </c>
      <c r="G31" s="45">
        <v>0</v>
      </c>
      <c r="H31" s="355" t="str">
        <f t="shared" si="2"/>
        <v>-</v>
      </c>
      <c r="I31" s="80">
        <v>0</v>
      </c>
      <c r="J31" s="45">
        <v>0</v>
      </c>
      <c r="K31" s="355" t="str">
        <f t="shared" si="3"/>
        <v>-</v>
      </c>
    </row>
    <row r="32" spans="2:11" ht="12">
      <c r="B32" s="76" t="s">
        <v>26</v>
      </c>
      <c r="C32" s="77" t="s">
        <v>48</v>
      </c>
      <c r="D32" s="78"/>
      <c r="E32" s="79">
        <v>22</v>
      </c>
      <c r="F32" s="80">
        <v>137947</v>
      </c>
      <c r="G32" s="80">
        <v>146165</v>
      </c>
      <c r="H32" s="355">
        <f t="shared" si="2"/>
        <v>-5.6224130263743035</v>
      </c>
      <c r="I32" s="80">
        <v>843897</v>
      </c>
      <c r="J32" s="80">
        <v>929352</v>
      </c>
      <c r="K32" s="355">
        <f t="shared" si="3"/>
        <v>-9.195116597371069</v>
      </c>
    </row>
    <row r="33" spans="2:11" ht="12">
      <c r="B33" s="76" t="s">
        <v>49</v>
      </c>
      <c r="C33" s="77" t="s">
        <v>50</v>
      </c>
      <c r="D33" s="78"/>
      <c r="E33" s="79">
        <v>23</v>
      </c>
      <c r="F33" s="80">
        <v>0</v>
      </c>
      <c r="G33" s="80">
        <v>0</v>
      </c>
      <c r="H33" s="355" t="str">
        <f t="shared" si="2"/>
        <v>-</v>
      </c>
      <c r="I33" s="80">
        <v>94633</v>
      </c>
      <c r="J33" s="80">
        <v>0</v>
      </c>
      <c r="K33" s="355" t="str">
        <f t="shared" si="3"/>
        <v>-</v>
      </c>
    </row>
    <row r="34" spans="1:11" s="51" customFormat="1" ht="12">
      <c r="A34" s="9"/>
      <c r="B34" s="81" t="s">
        <v>35</v>
      </c>
      <c r="C34" s="82" t="s">
        <v>51</v>
      </c>
      <c r="D34" s="83"/>
      <c r="E34" s="74">
        <v>24</v>
      </c>
      <c r="F34" s="75">
        <f>F30+F31+F32-F33</f>
        <v>7562322</v>
      </c>
      <c r="G34" s="75">
        <f>G30+G31+G32-G33</f>
        <v>6511963</v>
      </c>
      <c r="H34" s="357">
        <f t="shared" si="2"/>
        <v>16.129683169268617</v>
      </c>
      <c r="I34" s="75">
        <f>I30+I31+I32-I33</f>
        <v>44286086</v>
      </c>
      <c r="J34" s="75">
        <f>J30+J31+J32-J33</f>
        <v>38636212</v>
      </c>
      <c r="K34" s="357">
        <f t="shared" si="3"/>
        <v>14.623260686114875</v>
      </c>
    </row>
    <row r="35" spans="2:11" ht="12">
      <c r="B35" s="84" t="s">
        <v>26</v>
      </c>
      <c r="C35" s="500" t="s">
        <v>356</v>
      </c>
      <c r="D35" s="78"/>
      <c r="E35" s="79">
        <v>25</v>
      </c>
      <c r="F35" s="80">
        <f>F36-F34</f>
        <v>470</v>
      </c>
      <c r="G35" s="80">
        <f>G36-G34</f>
        <v>-351</v>
      </c>
      <c r="H35" s="382" t="s">
        <v>49</v>
      </c>
      <c r="I35" s="80">
        <f>I36-I34</f>
        <v>-142224</v>
      </c>
      <c r="J35" s="80">
        <f>J36-J34</f>
        <v>-383</v>
      </c>
      <c r="K35" s="382" t="s">
        <v>49</v>
      </c>
    </row>
    <row r="36" spans="1:11" s="51" customFormat="1" ht="12">
      <c r="A36" s="9"/>
      <c r="B36" s="85" t="s">
        <v>35</v>
      </c>
      <c r="C36" s="82" t="s">
        <v>52</v>
      </c>
      <c r="D36" s="83"/>
      <c r="E36" s="74">
        <v>26</v>
      </c>
      <c r="F36" s="75">
        <v>7562792</v>
      </c>
      <c r="G36" s="75">
        <v>6511612</v>
      </c>
      <c r="H36" s="357">
        <f t="shared" si="2"/>
        <v>16.143160864007243</v>
      </c>
      <c r="I36" s="75">
        <v>44143862</v>
      </c>
      <c r="J36" s="75">
        <v>38635829</v>
      </c>
      <c r="K36" s="357">
        <f t="shared" si="3"/>
        <v>14.256282685172877</v>
      </c>
    </row>
    <row r="37" spans="2:11" ht="7.5" customHeight="1">
      <c r="B37" s="63"/>
      <c r="C37" s="63"/>
      <c r="D37" s="63"/>
      <c r="E37" s="63"/>
      <c r="F37" s="64"/>
      <c r="G37" s="65"/>
      <c r="H37" s="66"/>
      <c r="I37" s="64"/>
      <c r="J37" s="65"/>
      <c r="K37" s="66"/>
    </row>
    <row r="38" s="67" customFormat="1" ht="12">
      <c r="A38" s="9"/>
    </row>
    <row r="39" spans="1:2" s="67" customFormat="1" ht="12">
      <c r="A39" s="9"/>
      <c r="B39" s="67" t="s">
        <v>355</v>
      </c>
    </row>
  </sheetData>
  <sheetProtection/>
  <hyperlinks>
    <hyperlink ref="K1" location="Inhalt!F16" display="Inhalt!F16"/>
  </hyperlinks>
  <printOptions horizontalCentered="1"/>
  <pageMargins left="0.1968503937007874" right="0.1968503937007874" top="0.99" bottom="0" header="0.511811023" footer="0.511811023"/>
  <pageSetup horizontalDpi="600" verticalDpi="6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4"/>
  <sheetViews>
    <sheetView showRowColHeaders="0" zoomScale="92" zoomScaleNormal="92" zoomScalePageLayoutView="0" workbookViewId="0" topLeftCell="A1">
      <selection activeCell="D24" sqref="D24"/>
    </sheetView>
  </sheetViews>
  <sheetFormatPr defaultColWidth="0" defaultRowHeight="12.75" zeroHeight="1"/>
  <cols>
    <col min="1" max="1" width="2.7109375" style="9" customWidth="1"/>
    <col min="2" max="2" width="3.57421875" style="9" customWidth="1"/>
    <col min="3" max="3" width="6.00390625" style="9" customWidth="1"/>
    <col min="4" max="4" width="27.140625" style="9" customWidth="1"/>
    <col min="5" max="5" width="3.00390625" style="9" customWidth="1"/>
    <col min="6" max="11" width="13.140625" style="9" customWidth="1"/>
    <col min="12" max="12" width="1.1484375" style="9" customWidth="1"/>
    <col min="13" max="16384" width="0" style="9" hidden="1" customWidth="1"/>
  </cols>
  <sheetData>
    <row r="1" spans="2:14" ht="15">
      <c r="B1" s="354" t="s">
        <v>369</v>
      </c>
      <c r="C1" s="68"/>
      <c r="D1" s="6"/>
      <c r="E1" s="6"/>
      <c r="F1" s="6"/>
      <c r="G1" s="7"/>
      <c r="H1" s="6"/>
      <c r="I1" s="6"/>
      <c r="J1" s="6"/>
      <c r="K1" s="476" t="str">
        <f>INDEX(rP1.Inhalte,22,1)</f>
        <v>zurück zum Inhaltsverzeichnis</v>
      </c>
      <c r="M1"/>
      <c r="N1"/>
    </row>
    <row r="2" spans="2:11" ht="7.5" customHeight="1">
      <c r="B2" s="10"/>
      <c r="C2" s="11"/>
      <c r="G2" s="12"/>
      <c r="I2" s="13"/>
      <c r="K2" s="14"/>
    </row>
    <row r="3" spans="2:11" ht="12">
      <c r="B3" s="15" t="s">
        <v>53</v>
      </c>
      <c r="C3" s="15"/>
      <c r="K3" s="16" t="s">
        <v>54</v>
      </c>
    </row>
    <row r="4" spans="2:11" ht="7.5" customHeight="1">
      <c r="B4" s="10"/>
      <c r="C4" s="17"/>
      <c r="D4" s="17"/>
      <c r="E4" s="17"/>
      <c r="F4" s="18"/>
      <c r="G4" s="18"/>
      <c r="H4" s="18"/>
      <c r="I4" s="18"/>
      <c r="J4" s="18"/>
      <c r="K4" s="18"/>
    </row>
    <row r="5" spans="2:11" ht="12">
      <c r="B5" s="19"/>
      <c r="C5" s="20"/>
      <c r="D5" s="20"/>
      <c r="E5" s="21"/>
      <c r="F5" s="22" t="s">
        <v>0</v>
      </c>
      <c r="G5" s="23" t="s">
        <v>0</v>
      </c>
      <c r="H5" s="24" t="s">
        <v>0</v>
      </c>
      <c r="I5" s="25" t="s">
        <v>8</v>
      </c>
      <c r="J5" s="26"/>
      <c r="K5" s="27"/>
    </row>
    <row r="6" spans="2:11" ht="12">
      <c r="B6" s="28"/>
      <c r="C6" s="29"/>
      <c r="D6" s="29" t="s">
        <v>9</v>
      </c>
      <c r="E6" s="30" t="s">
        <v>0</v>
      </c>
      <c r="F6" s="31" t="s">
        <v>10</v>
      </c>
      <c r="G6" s="32" t="s">
        <v>10</v>
      </c>
      <c r="H6" s="33" t="s">
        <v>11</v>
      </c>
      <c r="I6" s="22" t="s">
        <v>12</v>
      </c>
      <c r="J6" s="32" t="s">
        <v>12</v>
      </c>
      <c r="K6" s="33" t="s">
        <v>11</v>
      </c>
    </row>
    <row r="7" spans="2:11" ht="12">
      <c r="B7" s="28"/>
      <c r="C7" s="29"/>
      <c r="D7" s="29"/>
      <c r="E7" s="30"/>
      <c r="F7" s="31" t="s">
        <v>0</v>
      </c>
      <c r="G7" s="32" t="s">
        <v>13</v>
      </c>
      <c r="H7" s="33" t="s">
        <v>14</v>
      </c>
      <c r="I7" s="31" t="s">
        <v>15</v>
      </c>
      <c r="J7" s="32" t="s">
        <v>15</v>
      </c>
      <c r="K7" s="33" t="s">
        <v>16</v>
      </c>
    </row>
    <row r="8" spans="2:11" ht="12">
      <c r="B8" s="28"/>
      <c r="C8" s="29"/>
      <c r="D8" s="29"/>
      <c r="E8" s="30"/>
      <c r="F8" s="34" t="s">
        <v>0</v>
      </c>
      <c r="G8" s="32"/>
      <c r="H8" s="33" t="s">
        <v>18</v>
      </c>
      <c r="I8" s="34" t="s">
        <v>0</v>
      </c>
      <c r="J8" s="32" t="s">
        <v>13</v>
      </c>
      <c r="K8" s="33" t="s">
        <v>18</v>
      </c>
    </row>
    <row r="9" spans="2:11" ht="12">
      <c r="B9" s="35"/>
      <c r="C9" s="17"/>
      <c r="D9" s="17"/>
      <c r="E9" s="36"/>
      <c r="F9" s="37" t="s">
        <v>19</v>
      </c>
      <c r="G9" s="38" t="s">
        <v>20</v>
      </c>
      <c r="H9" s="39" t="s">
        <v>21</v>
      </c>
      <c r="I9" s="37" t="s">
        <v>55</v>
      </c>
      <c r="J9" s="38" t="s">
        <v>23</v>
      </c>
      <c r="K9" s="39" t="s">
        <v>24</v>
      </c>
    </row>
    <row r="10" spans="2:11" ht="12">
      <c r="B10" s="40"/>
      <c r="C10" s="10" t="s">
        <v>45</v>
      </c>
      <c r="D10" s="10"/>
      <c r="E10" s="41"/>
      <c r="F10" s="10"/>
      <c r="G10" s="40"/>
      <c r="H10" s="40"/>
      <c r="I10" s="10"/>
      <c r="J10" s="40"/>
      <c r="K10" s="40"/>
    </row>
    <row r="11" spans="2:11" ht="12">
      <c r="B11" s="41" t="s">
        <v>26</v>
      </c>
      <c r="C11" s="10"/>
      <c r="D11" s="493" t="s">
        <v>365</v>
      </c>
      <c r="E11" s="71">
        <v>1</v>
      </c>
      <c r="F11" s="377">
        <v>622.96</v>
      </c>
      <c r="G11" s="377">
        <v>412.55</v>
      </c>
      <c r="H11" s="355">
        <f>IF(AND(G11&lt;&gt;"-",F11&lt;&gt;"-"),IF((F11&lt;=G11*6),F11/G11*100-100,"-"),"-")</f>
        <v>51.002302751181674</v>
      </c>
      <c r="I11" s="377">
        <v>577.12</v>
      </c>
      <c r="J11" s="377">
        <v>364.86</v>
      </c>
      <c r="K11" s="355">
        <f>IF(AND(J11&lt;&gt;"-",I11&lt;&gt;"-"),IF((I11&lt;=J11*6),I11/J11*100-100,"-"),"-")</f>
        <v>58.17573863947817</v>
      </c>
    </row>
    <row r="12" spans="2:11" ht="12">
      <c r="B12" s="41" t="s">
        <v>26</v>
      </c>
      <c r="C12" s="10"/>
      <c r="D12" s="42" t="s">
        <v>366</v>
      </c>
      <c r="E12" s="71">
        <v>2</v>
      </c>
      <c r="F12" s="377">
        <v>917.74</v>
      </c>
      <c r="G12" s="377">
        <v>455.79</v>
      </c>
      <c r="H12" s="355">
        <f aca="true" t="shared" si="0" ref="H12:H27">IF(AND(G12&lt;&gt;"-",F12&lt;&gt;"-"),IF((F12&lt;=G12*6),F12/G12*100-100,"-"),"-")</f>
        <v>101.35149959411135</v>
      </c>
      <c r="I12" s="377">
        <v>760.51</v>
      </c>
      <c r="J12" s="377">
        <v>424.89</v>
      </c>
      <c r="K12" s="355">
        <f aca="true" t="shared" si="1" ref="K12:K27">IF(AND(J12&lt;&gt;"-",I12&lt;&gt;"-"),IF((I12&lt;=J12*6),I12/J12*100-100,"-"),"-")</f>
        <v>78.98985619807479</v>
      </c>
    </row>
    <row r="13" spans="2:11" ht="12">
      <c r="B13" s="41" t="s">
        <v>26</v>
      </c>
      <c r="C13" s="10"/>
      <c r="D13" s="42" t="s">
        <v>367</v>
      </c>
      <c r="E13" s="71">
        <v>3</v>
      </c>
      <c r="F13" s="377">
        <v>847.57</v>
      </c>
      <c r="G13" s="377">
        <v>453.6</v>
      </c>
      <c r="H13" s="355">
        <f t="shared" si="0"/>
        <v>86.85405643738977</v>
      </c>
      <c r="I13" s="377">
        <v>730.28</v>
      </c>
      <c r="J13" s="377">
        <v>399.08</v>
      </c>
      <c r="K13" s="355">
        <f t="shared" si="1"/>
        <v>82.99087902175003</v>
      </c>
    </row>
    <row r="14" spans="2:11" ht="12">
      <c r="B14" s="41" t="s">
        <v>26</v>
      </c>
      <c r="C14" s="10"/>
      <c r="D14" s="42" t="s">
        <v>368</v>
      </c>
      <c r="E14" s="71">
        <v>4</v>
      </c>
      <c r="F14" s="377">
        <v>876.63</v>
      </c>
      <c r="G14" s="377">
        <v>430.85</v>
      </c>
      <c r="H14" s="355">
        <f t="shared" si="0"/>
        <v>103.46524312405708</v>
      </c>
      <c r="I14" s="377">
        <v>744.81</v>
      </c>
      <c r="J14" s="377">
        <v>394.91</v>
      </c>
      <c r="K14" s="355">
        <f t="shared" si="1"/>
        <v>88.60246638474587</v>
      </c>
    </row>
    <row r="15" spans="2:11" ht="12">
      <c r="B15" s="41" t="s">
        <v>26</v>
      </c>
      <c r="C15" s="10"/>
      <c r="D15" s="42"/>
      <c r="E15" s="71">
        <v>5</v>
      </c>
      <c r="F15" s="377" t="s">
        <v>49</v>
      </c>
      <c r="G15" s="377" t="s">
        <v>49</v>
      </c>
      <c r="H15" s="355" t="str">
        <f t="shared" si="0"/>
        <v>-</v>
      </c>
      <c r="I15" s="377" t="s">
        <v>49</v>
      </c>
      <c r="J15" s="377" t="s">
        <v>49</v>
      </c>
      <c r="K15" s="355" t="str">
        <f t="shared" si="1"/>
        <v>-</v>
      </c>
    </row>
    <row r="16" spans="2:11" ht="12">
      <c r="B16" s="41" t="s">
        <v>26</v>
      </c>
      <c r="C16" s="10"/>
      <c r="D16" s="42"/>
      <c r="E16" s="71">
        <v>6</v>
      </c>
      <c r="F16" s="377" t="s">
        <v>49</v>
      </c>
      <c r="G16" s="377" t="s">
        <v>49</v>
      </c>
      <c r="H16" s="355" t="str">
        <f t="shared" si="0"/>
        <v>-</v>
      </c>
      <c r="I16" s="377" t="s">
        <v>49</v>
      </c>
      <c r="J16" s="377" t="s">
        <v>49</v>
      </c>
      <c r="K16" s="355" t="str">
        <f t="shared" si="1"/>
        <v>-</v>
      </c>
    </row>
    <row r="17" spans="2:11" ht="12">
      <c r="B17" s="41" t="s">
        <v>26</v>
      </c>
      <c r="C17" s="10"/>
      <c r="D17" s="493"/>
      <c r="E17" s="71">
        <v>7</v>
      </c>
      <c r="F17" s="377" t="s">
        <v>49</v>
      </c>
      <c r="G17" s="377" t="s">
        <v>49</v>
      </c>
      <c r="H17" s="355" t="str">
        <f t="shared" si="0"/>
        <v>-</v>
      </c>
      <c r="I17" s="377" t="s">
        <v>49</v>
      </c>
      <c r="J17" s="377" t="s">
        <v>49</v>
      </c>
      <c r="K17" s="355" t="str">
        <f t="shared" si="1"/>
        <v>-</v>
      </c>
    </row>
    <row r="18" spans="2:11" ht="12">
      <c r="B18" s="41" t="s">
        <v>26</v>
      </c>
      <c r="C18" s="10"/>
      <c r="D18" s="493"/>
      <c r="E18" s="71">
        <v>8</v>
      </c>
      <c r="F18" s="377" t="s">
        <v>49</v>
      </c>
      <c r="G18" s="377" t="s">
        <v>49</v>
      </c>
      <c r="H18" s="355" t="str">
        <f t="shared" si="0"/>
        <v>-</v>
      </c>
      <c r="I18" s="377" t="s">
        <v>49</v>
      </c>
      <c r="J18" s="377" t="s">
        <v>49</v>
      </c>
      <c r="K18" s="355" t="str">
        <f t="shared" si="1"/>
        <v>-</v>
      </c>
    </row>
    <row r="19" spans="2:11" ht="12">
      <c r="B19" s="41" t="s">
        <v>26</v>
      </c>
      <c r="C19" s="10"/>
      <c r="D19" s="42"/>
      <c r="E19" s="71">
        <v>9</v>
      </c>
      <c r="F19" s="377" t="s">
        <v>49</v>
      </c>
      <c r="G19" s="377" t="s">
        <v>49</v>
      </c>
      <c r="H19" s="355" t="str">
        <f t="shared" si="0"/>
        <v>-</v>
      </c>
      <c r="I19" s="377" t="s">
        <v>49</v>
      </c>
      <c r="J19" s="377" t="s">
        <v>49</v>
      </c>
      <c r="K19" s="355" t="str">
        <f t="shared" si="1"/>
        <v>-</v>
      </c>
    </row>
    <row r="20" spans="2:11" ht="12">
      <c r="B20" s="41" t="s">
        <v>26</v>
      </c>
      <c r="C20" s="10"/>
      <c r="D20" s="42"/>
      <c r="E20" s="71">
        <v>10</v>
      </c>
      <c r="F20" s="377" t="s">
        <v>49</v>
      </c>
      <c r="G20" s="377" t="s">
        <v>49</v>
      </c>
      <c r="H20" s="355" t="str">
        <f t="shared" si="0"/>
        <v>-</v>
      </c>
      <c r="I20" s="377" t="s">
        <v>49</v>
      </c>
      <c r="J20" s="377" t="s">
        <v>49</v>
      </c>
      <c r="K20" s="355" t="str">
        <f t="shared" si="1"/>
        <v>-</v>
      </c>
    </row>
    <row r="21" spans="2:11" ht="12">
      <c r="B21" s="41" t="s">
        <v>26</v>
      </c>
      <c r="C21" s="10"/>
      <c r="D21" s="42" t="s">
        <v>194</v>
      </c>
      <c r="E21" s="71">
        <v>11</v>
      </c>
      <c r="F21" s="377">
        <v>860.14</v>
      </c>
      <c r="G21" s="377">
        <v>419.51</v>
      </c>
      <c r="H21" s="355">
        <f t="shared" si="0"/>
        <v>105.03444494767703</v>
      </c>
      <c r="I21" s="377">
        <v>735.51</v>
      </c>
      <c r="J21" s="377">
        <v>390.45</v>
      </c>
      <c r="K21" s="355">
        <f t="shared" si="1"/>
        <v>88.37495197848637</v>
      </c>
    </row>
    <row r="22" spans="2:11" ht="12">
      <c r="B22" s="41" t="s">
        <v>26</v>
      </c>
      <c r="C22" s="10"/>
      <c r="D22" s="42"/>
      <c r="E22" s="71">
        <v>12</v>
      </c>
      <c r="F22" s="377" t="s">
        <v>49</v>
      </c>
      <c r="G22" s="377" t="s">
        <v>49</v>
      </c>
      <c r="H22" s="355" t="str">
        <f t="shared" si="0"/>
        <v>-</v>
      </c>
      <c r="I22" s="377" t="s">
        <v>49</v>
      </c>
      <c r="J22" s="377" t="s">
        <v>49</v>
      </c>
      <c r="K22" s="355" t="str">
        <f t="shared" si="1"/>
        <v>-</v>
      </c>
    </row>
    <row r="23" spans="2:11" ht="12">
      <c r="B23" s="41" t="s">
        <v>26</v>
      </c>
      <c r="C23" s="10"/>
      <c r="D23" s="42"/>
      <c r="E23" s="71">
        <v>13</v>
      </c>
      <c r="F23" s="377" t="s">
        <v>49</v>
      </c>
      <c r="G23" s="377" t="s">
        <v>49</v>
      </c>
      <c r="H23" s="355" t="str">
        <f t="shared" si="0"/>
        <v>-</v>
      </c>
      <c r="I23" s="377" t="s">
        <v>49</v>
      </c>
      <c r="J23" s="377" t="s">
        <v>49</v>
      </c>
      <c r="K23" s="355" t="str">
        <f t="shared" si="1"/>
        <v>-</v>
      </c>
    </row>
    <row r="24" spans="2:11" ht="12">
      <c r="B24" s="41" t="s">
        <v>26</v>
      </c>
      <c r="C24" s="10"/>
      <c r="D24" s="493"/>
      <c r="E24" s="71">
        <v>14</v>
      </c>
      <c r="F24" s="377" t="s">
        <v>49</v>
      </c>
      <c r="G24" s="377" t="s">
        <v>49</v>
      </c>
      <c r="H24" s="355" t="str">
        <f t="shared" si="0"/>
        <v>-</v>
      </c>
      <c r="I24" s="377" t="s">
        <v>49</v>
      </c>
      <c r="J24" s="377" t="s">
        <v>49</v>
      </c>
      <c r="K24" s="355" t="str">
        <f t="shared" si="1"/>
        <v>-</v>
      </c>
    </row>
    <row r="25" spans="2:11" ht="12">
      <c r="B25" s="41" t="s">
        <v>26</v>
      </c>
      <c r="C25" s="10"/>
      <c r="D25" s="42"/>
      <c r="E25" s="71">
        <v>15</v>
      </c>
      <c r="F25" s="377" t="s">
        <v>49</v>
      </c>
      <c r="G25" s="377" t="s">
        <v>49</v>
      </c>
      <c r="H25" s="355" t="str">
        <f t="shared" si="0"/>
        <v>-</v>
      </c>
      <c r="I25" s="377" t="s">
        <v>49</v>
      </c>
      <c r="J25" s="377" t="s">
        <v>49</v>
      </c>
      <c r="K25" s="355" t="str">
        <f t="shared" si="1"/>
        <v>-</v>
      </c>
    </row>
    <row r="26" spans="2:11" ht="12">
      <c r="B26" s="41" t="s">
        <v>26</v>
      </c>
      <c r="C26" s="10"/>
      <c r="D26" s="42"/>
      <c r="E26" s="71">
        <v>16</v>
      </c>
      <c r="F26" s="377" t="s">
        <v>49</v>
      </c>
      <c r="G26" s="377" t="s">
        <v>49</v>
      </c>
      <c r="H26" s="355" t="str">
        <f t="shared" si="0"/>
        <v>-</v>
      </c>
      <c r="I26" s="377" t="s">
        <v>49</v>
      </c>
      <c r="J26" s="377" t="s">
        <v>49</v>
      </c>
      <c r="K26" s="355" t="str">
        <f t="shared" si="1"/>
        <v>-</v>
      </c>
    </row>
    <row r="27" spans="2:11" ht="12">
      <c r="B27" s="41" t="s">
        <v>26</v>
      </c>
      <c r="C27" s="10"/>
      <c r="D27" s="42"/>
      <c r="E27" s="71">
        <v>17</v>
      </c>
      <c r="F27" s="377" t="s">
        <v>49</v>
      </c>
      <c r="G27" s="377" t="s">
        <v>49</v>
      </c>
      <c r="H27" s="355" t="str">
        <f t="shared" si="0"/>
        <v>-</v>
      </c>
      <c r="I27" s="377" t="s">
        <v>49</v>
      </c>
      <c r="J27" s="377" t="s">
        <v>49</v>
      </c>
      <c r="K27" s="355" t="str">
        <f t="shared" si="1"/>
        <v>-</v>
      </c>
    </row>
    <row r="28" spans="2:11" ht="12">
      <c r="B28" s="41" t="s">
        <v>26</v>
      </c>
      <c r="C28" s="10"/>
      <c r="D28" s="42"/>
      <c r="E28" s="71">
        <v>18</v>
      </c>
      <c r="F28" s="377" t="s">
        <v>49</v>
      </c>
      <c r="G28" s="377" t="s">
        <v>49</v>
      </c>
      <c r="H28" s="355" t="str">
        <f>IF(AND(G28&lt;&gt;"-",F28&lt;&gt;"-"),IF((F28&lt;=G28*6),F28/G28*100-100,"-"),"-")</f>
        <v>-</v>
      </c>
      <c r="I28" s="377" t="s">
        <v>49</v>
      </c>
      <c r="J28" s="377" t="s">
        <v>49</v>
      </c>
      <c r="K28" s="355" t="str">
        <f>IF(AND(J28&lt;&gt;"-",I28&lt;&gt;"-"),IF((I28&lt;=J28*6),I28/J28*100-100,"-"),"-")</f>
        <v>-</v>
      </c>
    </row>
    <row r="29" spans="2:11" ht="12">
      <c r="B29" s="41" t="s">
        <v>26</v>
      </c>
      <c r="C29" s="10"/>
      <c r="D29" s="42"/>
      <c r="E29" s="38">
        <v>19</v>
      </c>
      <c r="F29" s="377" t="s">
        <v>49</v>
      </c>
      <c r="G29" s="377" t="s">
        <v>49</v>
      </c>
      <c r="H29" s="355" t="str">
        <f>IF(AND(G29&lt;&gt;"-",F29&lt;&gt;"-"),IF((F29&lt;=G29*6),F29/G29*100-100,"-"),"-")</f>
        <v>-</v>
      </c>
      <c r="I29" s="377" t="s">
        <v>49</v>
      </c>
      <c r="J29" s="377" t="s">
        <v>49</v>
      </c>
      <c r="K29" s="355" t="str">
        <f>IF(AND(J29&lt;&gt;"-",I29&lt;&gt;"-"),IF((I29&lt;=J29*6),I29/J29*100-100,"-"),"-")</f>
        <v>-</v>
      </c>
    </row>
    <row r="30" spans="2:11" ht="12">
      <c r="B30" s="72" t="s">
        <v>35</v>
      </c>
      <c r="C30" s="73" t="s">
        <v>46</v>
      </c>
      <c r="D30" s="73"/>
      <c r="E30" s="74">
        <v>20</v>
      </c>
      <c r="F30" s="378">
        <v>811.05</v>
      </c>
      <c r="G30" s="378">
        <v>428.06</v>
      </c>
      <c r="H30" s="385">
        <f>IF(AND(G30&lt;&gt;"-",F30&lt;&gt;"-"),IF((F30&lt;=G30*6),F30/G30*100-100,"-"),"-")</f>
        <v>89.47110218193711</v>
      </c>
      <c r="I30" s="378">
        <v>688.51</v>
      </c>
      <c r="J30" s="378">
        <v>387.87</v>
      </c>
      <c r="K30" s="385">
        <f>IF(AND(J30&lt;&gt;"-",I30&lt;&gt;"-"),IF((I30&lt;=J30*6),I30/J30*100-100,"-"),"-")</f>
        <v>77.51050609740378</v>
      </c>
    </row>
    <row r="31" spans="2:11" ht="12">
      <c r="B31" s="76" t="s">
        <v>26</v>
      </c>
      <c r="C31" s="77" t="s">
        <v>47</v>
      </c>
      <c r="D31" s="78"/>
      <c r="E31" s="79">
        <v>21</v>
      </c>
      <c r="F31" s="377" t="s">
        <v>49</v>
      </c>
      <c r="G31" s="377" t="s">
        <v>49</v>
      </c>
      <c r="H31" s="355" t="str">
        <f>IF(AND(G31&lt;&gt;"-",F31&lt;&gt;"-"),IF((F31&lt;=G31*6),F31/G31*100-100,"-"),"-")</f>
        <v>-</v>
      </c>
      <c r="I31" s="377" t="s">
        <v>49</v>
      </c>
      <c r="J31" s="377" t="s">
        <v>49</v>
      </c>
      <c r="K31" s="355" t="str">
        <f>IF(AND(J31&lt;&gt;"-",I31&lt;&gt;"-"),IF((I31&lt;=J31*6),I31/J31*100-100,"-"),"-")</f>
        <v>-</v>
      </c>
    </row>
    <row r="32" spans="2:11" ht="12">
      <c r="B32" s="86" t="s">
        <v>35</v>
      </c>
      <c r="C32" s="82" t="s">
        <v>56</v>
      </c>
      <c r="D32" s="83"/>
      <c r="E32" s="74">
        <v>22</v>
      </c>
      <c r="F32" s="378">
        <v>811.05</v>
      </c>
      <c r="G32" s="378">
        <v>428.06</v>
      </c>
      <c r="H32" s="385">
        <f>IF(AND(G32&lt;&gt;"-",F32&lt;&gt;"-"),IF((F32&lt;=G32*6),F32/G32*100-100,"-"),"-")</f>
        <v>89.47110218193711</v>
      </c>
      <c r="I32" s="378">
        <v>688.51</v>
      </c>
      <c r="J32" s="378">
        <v>387.87</v>
      </c>
      <c r="K32" s="385">
        <f>IF(AND(J32&lt;&gt;"-",I32&lt;&gt;"-"),IF((I32&lt;=J32*6),I32/J32*100-100,"-"),"-")</f>
        <v>77.51050609740378</v>
      </c>
    </row>
    <row r="33" spans="2:11" ht="12">
      <c r="B33" s="63"/>
      <c r="C33" s="63"/>
      <c r="D33" s="63"/>
      <c r="E33" s="63"/>
      <c r="F33" s="64"/>
      <c r="G33" s="65"/>
      <c r="H33" s="66"/>
      <c r="I33" s="64"/>
      <c r="J33" s="65"/>
      <c r="K33" s="66"/>
    </row>
    <row r="34" spans="2:8" ht="12">
      <c r="B34" s="67"/>
      <c r="H34" s="67"/>
    </row>
    <row r="35" ht="12"/>
  </sheetData>
  <sheetProtection/>
  <hyperlinks>
    <hyperlink ref="K1" location="Inhalt!F17" display="Inhalt!F17"/>
  </hyperlinks>
  <printOptions horizontalCentered="1" verticalCentered="1"/>
  <pageMargins left="0.1968503937007874" right="0.1968503937007874" top="0.8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6"/>
  <sheetViews>
    <sheetView showRowColHeaders="0" zoomScale="87" zoomScaleNormal="87" zoomScalePageLayoutView="0" workbookViewId="0" topLeftCell="A1">
      <selection activeCell="K1" sqref="K1"/>
    </sheetView>
  </sheetViews>
  <sheetFormatPr defaultColWidth="0" defaultRowHeight="12.75" zeroHeight="1"/>
  <cols>
    <col min="1" max="1" width="7.7109375" style="9" customWidth="1"/>
    <col min="2" max="2" width="3.57421875" style="9" customWidth="1"/>
    <col min="3" max="3" width="2.28125" style="9" customWidth="1"/>
    <col min="4" max="4" width="32.140625" style="9" customWidth="1"/>
    <col min="5" max="5" width="3.00390625" style="9" customWidth="1"/>
    <col min="6" max="11" width="12.57421875" style="9" customWidth="1"/>
    <col min="12" max="12" width="2.140625" style="9" customWidth="1"/>
    <col min="13" max="16384" width="0" style="9" hidden="1" customWidth="1"/>
  </cols>
  <sheetData>
    <row r="1" spans="2:11" ht="15">
      <c r="B1" s="354" t="s">
        <v>369</v>
      </c>
      <c r="C1" s="68"/>
      <c r="D1" s="6"/>
      <c r="E1" s="6"/>
      <c r="F1" s="6"/>
      <c r="G1" s="7"/>
      <c r="H1" s="6"/>
      <c r="I1" s="6"/>
      <c r="J1" s="6"/>
      <c r="K1" s="476" t="str">
        <f>INDEX(rP1.Inhalte,22,1)</f>
        <v>zurück zum Inhaltsverzeichnis</v>
      </c>
    </row>
    <row r="2" spans="2:11" ht="7.5" customHeight="1">
      <c r="B2" s="10"/>
      <c r="C2" s="11"/>
      <c r="G2" s="12"/>
      <c r="I2" s="13"/>
      <c r="K2" s="14"/>
    </row>
    <row r="3" spans="2:11" ht="12">
      <c r="B3" s="15" t="s">
        <v>57</v>
      </c>
      <c r="C3" s="15"/>
      <c r="K3" s="16" t="s">
        <v>7</v>
      </c>
    </row>
    <row r="4" spans="2:11" ht="7.5" customHeight="1">
      <c r="B4" s="10"/>
      <c r="C4" s="17"/>
      <c r="D4" s="17"/>
      <c r="E4" s="17"/>
      <c r="F4" s="18"/>
      <c r="G4" s="18"/>
      <c r="H4" s="18"/>
      <c r="I4" s="18"/>
      <c r="J4" s="18"/>
      <c r="K4" s="18"/>
    </row>
    <row r="5" spans="2:11" ht="12">
      <c r="B5" s="19"/>
      <c r="C5" s="20"/>
      <c r="D5" s="20"/>
      <c r="E5" s="21"/>
      <c r="F5" s="22" t="s">
        <v>0</v>
      </c>
      <c r="G5" s="23" t="s">
        <v>0</v>
      </c>
      <c r="H5" s="24" t="s">
        <v>0</v>
      </c>
      <c r="I5" s="25" t="s">
        <v>8</v>
      </c>
      <c r="J5" s="26"/>
      <c r="K5" s="27"/>
    </row>
    <row r="6" spans="2:11" ht="12">
      <c r="B6" s="28"/>
      <c r="C6" s="29"/>
      <c r="D6" s="29" t="s">
        <v>9</v>
      </c>
      <c r="E6" s="30" t="s">
        <v>0</v>
      </c>
      <c r="F6" s="31" t="s">
        <v>10</v>
      </c>
      <c r="G6" s="32" t="s">
        <v>10</v>
      </c>
      <c r="H6" s="33" t="s">
        <v>11</v>
      </c>
      <c r="I6" s="22" t="s">
        <v>12</v>
      </c>
      <c r="J6" s="32" t="s">
        <v>12</v>
      </c>
      <c r="K6" s="33" t="s">
        <v>11</v>
      </c>
    </row>
    <row r="7" spans="2:11" ht="12">
      <c r="B7" s="28"/>
      <c r="C7" s="29"/>
      <c r="D7" s="29"/>
      <c r="E7" s="30"/>
      <c r="F7" s="31" t="s">
        <v>0</v>
      </c>
      <c r="G7" s="32" t="s">
        <v>13</v>
      </c>
      <c r="H7" s="33" t="s">
        <v>14</v>
      </c>
      <c r="I7" s="31" t="s">
        <v>15</v>
      </c>
      <c r="J7" s="32" t="s">
        <v>15</v>
      </c>
      <c r="K7" s="33" t="s">
        <v>16</v>
      </c>
    </row>
    <row r="8" spans="2:11" ht="12">
      <c r="B8" s="28" t="s">
        <v>58</v>
      </c>
      <c r="C8" s="29"/>
      <c r="D8" s="29"/>
      <c r="E8" s="30"/>
      <c r="F8" s="34" t="s">
        <v>0</v>
      </c>
      <c r="G8" s="32"/>
      <c r="H8" s="33" t="s">
        <v>18</v>
      </c>
      <c r="I8" s="34" t="s">
        <v>0</v>
      </c>
      <c r="J8" s="32" t="s">
        <v>13</v>
      </c>
      <c r="K8" s="33" t="s">
        <v>18</v>
      </c>
    </row>
    <row r="9" spans="2:11" ht="12">
      <c r="B9" s="35"/>
      <c r="C9" s="17"/>
      <c r="D9" s="17"/>
      <c r="E9" s="36"/>
      <c r="F9" s="37" t="s">
        <v>19</v>
      </c>
      <c r="G9" s="38" t="s">
        <v>20</v>
      </c>
      <c r="H9" s="39" t="s">
        <v>21</v>
      </c>
      <c r="I9" s="37" t="s">
        <v>55</v>
      </c>
      <c r="J9" s="38" t="s">
        <v>23</v>
      </c>
      <c r="K9" s="39" t="s">
        <v>24</v>
      </c>
    </row>
    <row r="10" spans="2:11" ht="12">
      <c r="B10" s="87"/>
      <c r="C10" s="19"/>
      <c r="D10" s="88"/>
      <c r="E10" s="87"/>
      <c r="F10" s="10"/>
      <c r="G10" s="59"/>
      <c r="H10" s="59"/>
      <c r="I10" s="10"/>
      <c r="J10" s="59"/>
      <c r="K10" s="59"/>
    </row>
    <row r="11" spans="2:11" ht="12">
      <c r="B11" s="41" t="s">
        <v>26</v>
      </c>
      <c r="C11" s="89"/>
      <c r="D11" s="63" t="s">
        <v>52</v>
      </c>
      <c r="E11" s="41">
        <v>1</v>
      </c>
      <c r="F11" s="361">
        <v>7562792</v>
      </c>
      <c r="G11" s="53">
        <v>6511612</v>
      </c>
      <c r="H11" s="94">
        <f>IF(AND(G11&gt;0,F11&gt;0,F11&lt;=G11*6),F11/G11*100-100,"-")</f>
        <v>16.143160864007243</v>
      </c>
      <c r="I11" s="361">
        <v>44143862</v>
      </c>
      <c r="J11" s="53">
        <v>38635829</v>
      </c>
      <c r="K11" s="94">
        <f>IF(AND(J11&gt;0,I11&gt;0,I11&lt;=J11*6),I11/J11*100-100,"-")</f>
        <v>14.256282685172877</v>
      </c>
    </row>
    <row r="12" spans="2:11" ht="12">
      <c r="B12" s="41" t="s">
        <v>0</v>
      </c>
      <c r="C12" s="89"/>
      <c r="D12" s="42"/>
      <c r="E12" s="71" t="s">
        <v>0</v>
      </c>
      <c r="F12" s="362"/>
      <c r="G12" s="45"/>
      <c r="H12" s="90"/>
      <c r="I12" s="362"/>
      <c r="J12" s="45"/>
      <c r="K12" s="90"/>
    </row>
    <row r="13" spans="2:11" ht="12">
      <c r="B13" s="41" t="s">
        <v>0</v>
      </c>
      <c r="C13" s="89"/>
      <c r="D13" s="58" t="s">
        <v>59</v>
      </c>
      <c r="E13" s="87"/>
      <c r="F13" s="61"/>
      <c r="G13" s="61"/>
      <c r="H13" s="62"/>
      <c r="I13" s="61"/>
      <c r="J13" s="61"/>
      <c r="K13" s="62"/>
    </row>
    <row r="14" spans="2:11" ht="12">
      <c r="B14" s="32" t="s">
        <v>26</v>
      </c>
      <c r="C14" s="89"/>
      <c r="D14" s="29" t="s">
        <v>60</v>
      </c>
      <c r="E14" s="32">
        <v>2</v>
      </c>
      <c r="F14" s="283">
        <v>902289</v>
      </c>
      <c r="G14" s="53">
        <v>1034383</v>
      </c>
      <c r="H14" s="94">
        <f>IF(AND(G14&gt;0,F14&gt;0,F14&lt;=G14*6),F14/G14*100-100,"-")</f>
        <v>-12.770318151013697</v>
      </c>
      <c r="I14" s="283">
        <v>5149745</v>
      </c>
      <c r="J14" s="53">
        <v>4988828</v>
      </c>
      <c r="K14" s="94">
        <f>IF(AND(J14&gt;0,I14&gt;0,I14&lt;=J14*6),I14/J14*100-100,"-")</f>
        <v>3.225547162580085</v>
      </c>
    </row>
    <row r="15" spans="2:11" ht="12">
      <c r="B15" s="32"/>
      <c r="C15" s="89"/>
      <c r="D15" s="17" t="s">
        <v>61</v>
      </c>
      <c r="E15" s="92"/>
      <c r="F15" s="282"/>
      <c r="G15" s="45"/>
      <c r="H15" s="90"/>
      <c r="I15" s="282"/>
      <c r="J15" s="45"/>
      <c r="K15" s="90"/>
    </row>
    <row r="16" spans="2:11" ht="12">
      <c r="B16" s="32"/>
      <c r="C16" s="89"/>
      <c r="D16" s="20" t="s">
        <v>290</v>
      </c>
      <c r="E16" s="23"/>
      <c r="F16" s="361"/>
      <c r="G16" s="61"/>
      <c r="H16" s="62"/>
      <c r="I16" s="361"/>
      <c r="J16" s="61"/>
      <c r="K16" s="62"/>
    </row>
    <row r="17" spans="2:11" ht="12">
      <c r="B17" s="32" t="s">
        <v>26</v>
      </c>
      <c r="C17" s="89"/>
      <c r="D17" s="29" t="s">
        <v>292</v>
      </c>
      <c r="E17" s="32">
        <v>3</v>
      </c>
      <c r="F17" s="361">
        <v>405228</v>
      </c>
      <c r="G17" s="53">
        <v>421722</v>
      </c>
      <c r="H17" s="94">
        <f>IF(AND(G17&gt;0,F17&gt;0,F17&lt;=G17*6),F17/G17*100-100,"-")</f>
        <v>-3.911107317142566</v>
      </c>
      <c r="I17" s="361">
        <v>2483538</v>
      </c>
      <c r="J17" s="53">
        <v>2338802</v>
      </c>
      <c r="K17" s="94">
        <f>IF(AND(J17&gt;0,I17&gt;0,I17&lt;=J17*6),I17/J17*100-100,"-")</f>
        <v>6.188467429051286</v>
      </c>
    </row>
    <row r="18" spans="2:11" ht="12">
      <c r="B18" s="32"/>
      <c r="C18" s="89"/>
      <c r="D18" s="17" t="s">
        <v>291</v>
      </c>
      <c r="E18" s="92"/>
      <c r="F18" s="362"/>
      <c r="G18" s="45"/>
      <c r="H18" s="90"/>
      <c r="I18" s="362"/>
      <c r="J18" s="45"/>
      <c r="K18" s="90"/>
    </row>
    <row r="19" spans="2:11" ht="12">
      <c r="B19" s="32"/>
      <c r="C19" s="89"/>
      <c r="D19" s="20"/>
      <c r="E19" s="23"/>
      <c r="F19" s="361"/>
      <c r="G19" s="61"/>
      <c r="H19" s="62"/>
      <c r="I19" s="361"/>
      <c r="J19" s="61"/>
      <c r="K19" s="62"/>
    </row>
    <row r="20" spans="2:11" ht="12">
      <c r="B20" s="32" t="s">
        <v>49</v>
      </c>
      <c r="C20" s="89"/>
      <c r="D20" s="29" t="s">
        <v>62</v>
      </c>
      <c r="E20" s="32">
        <v>4</v>
      </c>
      <c r="F20" s="361">
        <v>10241</v>
      </c>
      <c r="G20" s="53">
        <v>7681</v>
      </c>
      <c r="H20" s="94">
        <f>IF(AND(G20&gt;0,F20&gt;0,F20&lt;=G20*6),F20/G20*100-100,"-")</f>
        <v>33.32899362062233</v>
      </c>
      <c r="I20" s="361">
        <v>218740</v>
      </c>
      <c r="J20" s="53">
        <v>99461</v>
      </c>
      <c r="K20" s="94">
        <f>IF(AND(J20&gt;0,I20&gt;0,I20&lt;=J20*6),I20/J20*100-100,"-")</f>
        <v>119.92539789465218</v>
      </c>
    </row>
    <row r="21" spans="2:11" ht="12">
      <c r="B21" s="32"/>
      <c r="C21" s="89"/>
      <c r="D21" s="17"/>
      <c r="E21" s="92"/>
      <c r="F21" s="362"/>
      <c r="G21" s="45"/>
      <c r="H21" s="90"/>
      <c r="I21" s="362"/>
      <c r="J21" s="45"/>
      <c r="K21" s="90"/>
    </row>
    <row r="22" spans="2:11" ht="12">
      <c r="B22" s="32"/>
      <c r="C22" s="89"/>
      <c r="D22" s="20"/>
      <c r="E22" s="23"/>
      <c r="F22" s="361"/>
      <c r="G22" s="61"/>
      <c r="H22" s="62"/>
      <c r="I22" s="361"/>
      <c r="J22" s="61"/>
      <c r="K22" s="62"/>
    </row>
    <row r="23" spans="2:11" ht="12">
      <c r="B23" s="32" t="s">
        <v>49</v>
      </c>
      <c r="C23" s="89"/>
      <c r="D23" s="29" t="s">
        <v>63</v>
      </c>
      <c r="E23" s="32">
        <v>5</v>
      </c>
      <c r="F23" s="361">
        <v>-127599</v>
      </c>
      <c r="G23" s="53">
        <v>148695</v>
      </c>
      <c r="H23" s="383" t="s">
        <v>49</v>
      </c>
      <c r="I23" s="361">
        <v>159073</v>
      </c>
      <c r="J23" s="53">
        <v>-614782</v>
      </c>
      <c r="K23" s="383" t="s">
        <v>49</v>
      </c>
    </row>
    <row r="24" spans="2:11" ht="12">
      <c r="B24" s="32"/>
      <c r="C24" s="89"/>
      <c r="D24" s="17"/>
      <c r="E24" s="92"/>
      <c r="F24" s="362"/>
      <c r="G24" s="45"/>
      <c r="H24" s="90"/>
      <c r="I24" s="362"/>
      <c r="J24" s="45"/>
      <c r="K24" s="90"/>
    </row>
    <row r="25" spans="2:11" ht="12">
      <c r="B25" s="95"/>
      <c r="C25" s="96"/>
      <c r="D25" s="97"/>
      <c r="E25" s="98"/>
      <c r="F25" s="363"/>
      <c r="G25" s="363"/>
      <c r="H25" s="364"/>
      <c r="I25" s="363"/>
      <c r="J25" s="363"/>
      <c r="K25" s="364"/>
    </row>
    <row r="26" spans="2:11" ht="12">
      <c r="B26" s="95" t="s">
        <v>35</v>
      </c>
      <c r="C26" s="96"/>
      <c r="D26" s="99" t="s">
        <v>64</v>
      </c>
      <c r="E26" s="100">
        <v>6</v>
      </c>
      <c r="F26" s="365">
        <f>F11+F14+F17-F20-F23</f>
        <v>8987667</v>
      </c>
      <c r="G26" s="365">
        <f>G11+G14+G17-G20-G23</f>
        <v>7811341</v>
      </c>
      <c r="H26" s="366">
        <f>IF(AND(G26&gt;0,F26&gt;0,F26&lt;=G26*6),F26/G26*100-100,"-")</f>
        <v>15.059206863456609</v>
      </c>
      <c r="I26" s="365">
        <f>I11+I14+I17-I20-I23</f>
        <v>51399332</v>
      </c>
      <c r="J26" s="365">
        <f>J11+J14+J17-J20-J23</f>
        <v>46478780</v>
      </c>
      <c r="K26" s="366">
        <f>IF(AND(J26&gt;0,I26&gt;0,I26&lt;=J26*6),I26/J26*100-100,"-")</f>
        <v>10.586663419306603</v>
      </c>
    </row>
    <row r="27" spans="2:11" ht="12">
      <c r="B27" s="72"/>
      <c r="C27" s="96"/>
      <c r="D27" s="73"/>
      <c r="E27" s="101"/>
      <c r="F27" s="367"/>
      <c r="G27" s="367"/>
      <c r="H27" s="103"/>
      <c r="I27" s="367"/>
      <c r="J27" s="367"/>
      <c r="K27" s="103"/>
    </row>
    <row r="28" spans="2:11" ht="12">
      <c r="B28" s="23"/>
      <c r="C28" s="104"/>
      <c r="D28" s="21"/>
      <c r="E28" s="23"/>
      <c r="F28" s="53"/>
      <c r="G28" s="361"/>
      <c r="H28" s="62"/>
      <c r="I28" s="53"/>
      <c r="J28" s="361"/>
      <c r="K28" s="62"/>
    </row>
    <row r="29" spans="2:11" ht="12">
      <c r="B29" s="32" t="s">
        <v>49</v>
      </c>
      <c r="C29" s="89"/>
      <c r="D29" s="30" t="s">
        <v>65</v>
      </c>
      <c r="E29" s="32">
        <v>7</v>
      </c>
      <c r="F29" s="53">
        <v>6391</v>
      </c>
      <c r="G29" s="361">
        <v>47536</v>
      </c>
      <c r="H29" s="94">
        <f>IF(AND(G29&gt;0,F29&gt;0,F29&lt;=G29*6),F29/G29*100-100,"-")</f>
        <v>-86.55545270952541</v>
      </c>
      <c r="I29" s="53">
        <v>-86260</v>
      </c>
      <c r="J29" s="361">
        <v>54057</v>
      </c>
      <c r="K29" s="94" t="str">
        <f>IF(AND(J29&gt;0,I29&gt;0,I29&lt;=J29*6),I29/J29*100-100,"-")</f>
        <v>-</v>
      </c>
    </row>
    <row r="30" spans="2:11" ht="12">
      <c r="B30" s="32"/>
      <c r="C30" s="105"/>
      <c r="D30" s="36"/>
      <c r="E30" s="92"/>
      <c r="F30" s="45"/>
      <c r="G30" s="362"/>
      <c r="H30" s="90"/>
      <c r="I30" s="45"/>
      <c r="J30" s="362"/>
      <c r="K30" s="90"/>
    </row>
    <row r="31" spans="2:11" ht="12">
      <c r="B31" s="32"/>
      <c r="C31" s="104"/>
      <c r="D31" s="21" t="s">
        <v>66</v>
      </c>
      <c r="E31" s="23"/>
      <c r="F31" s="53"/>
      <c r="G31" s="361"/>
      <c r="H31" s="62"/>
      <c r="I31" s="53"/>
      <c r="J31" s="361"/>
      <c r="K31" s="62"/>
    </row>
    <row r="32" spans="2:11" ht="12">
      <c r="B32" s="32" t="s">
        <v>49</v>
      </c>
      <c r="C32" s="89"/>
      <c r="D32" s="30" t="s">
        <v>67</v>
      </c>
      <c r="E32" s="32">
        <v>8</v>
      </c>
      <c r="F32" s="53">
        <v>138680</v>
      </c>
      <c r="G32" s="361">
        <v>151149</v>
      </c>
      <c r="H32" s="94">
        <f>IF(AND(G32&gt;0,F32&gt;0,F32&lt;=G32*6),F32/G32*100-100,"-")</f>
        <v>-8.249475682935383</v>
      </c>
      <c r="I32" s="53">
        <v>874695</v>
      </c>
      <c r="J32" s="361">
        <v>918104</v>
      </c>
      <c r="K32" s="94">
        <f>IF(AND(J32&gt;0,I32&gt;0,I32&lt;=J32*6),I32/J32*100-100,"-")</f>
        <v>-4.728113590617184</v>
      </c>
    </row>
    <row r="33" spans="2:11" ht="12">
      <c r="B33" s="32"/>
      <c r="C33" s="105"/>
      <c r="D33" s="36" t="s">
        <v>68</v>
      </c>
      <c r="E33" s="92"/>
      <c r="F33" s="45"/>
      <c r="G33" s="362"/>
      <c r="H33" s="90"/>
      <c r="I33" s="45"/>
      <c r="J33" s="362"/>
      <c r="K33" s="90"/>
    </row>
    <row r="34" spans="2:11" ht="12">
      <c r="B34" s="95"/>
      <c r="C34" s="106"/>
      <c r="D34" s="107" t="s">
        <v>69</v>
      </c>
      <c r="E34" s="98"/>
      <c r="F34" s="368"/>
      <c r="G34" s="369"/>
      <c r="H34" s="364"/>
      <c r="I34" s="368"/>
      <c r="J34" s="369"/>
      <c r="K34" s="364"/>
    </row>
    <row r="35" spans="2:11" ht="12">
      <c r="B35" s="95" t="s">
        <v>35</v>
      </c>
      <c r="C35" s="96"/>
      <c r="D35" s="108" t="s">
        <v>70</v>
      </c>
      <c r="E35" s="100">
        <v>9</v>
      </c>
      <c r="F35" s="365">
        <f>F26-F29-F32</f>
        <v>8842596</v>
      </c>
      <c r="G35" s="365">
        <f>G26-G29-G32</f>
        <v>7612656</v>
      </c>
      <c r="H35" s="366">
        <f>IF(AND(G35&gt;0,F35&gt;0,F35&lt;=G35*6),F35/G35*100-100,"-")</f>
        <v>16.156516201441377</v>
      </c>
      <c r="I35" s="365">
        <f>I26-I29-I32</f>
        <v>50610897</v>
      </c>
      <c r="J35" s="365">
        <f>J26-J29-J32</f>
        <v>45506619</v>
      </c>
      <c r="K35" s="366">
        <f>IF(AND(J35&gt;0,I35&gt;0,I35&lt;=J35*6),I35/J35*100-100,"-")</f>
        <v>11.216561705012623</v>
      </c>
    </row>
    <row r="36" spans="2:11" ht="12">
      <c r="B36" s="109"/>
      <c r="C36" s="110"/>
      <c r="D36" s="111" t="s">
        <v>71</v>
      </c>
      <c r="E36" s="101"/>
      <c r="F36" s="102" t="s">
        <v>0</v>
      </c>
      <c r="G36" s="112" t="s">
        <v>0</v>
      </c>
      <c r="H36" s="103"/>
      <c r="I36" s="102" t="s">
        <v>0</v>
      </c>
      <c r="J36" s="112" t="s">
        <v>0</v>
      </c>
      <c r="K36" s="103"/>
    </row>
    <row r="37" ht="6.75" customHeight="1"/>
  </sheetData>
  <sheetProtection/>
  <hyperlinks>
    <hyperlink ref="K1" location="Inhalt!F18" display="Inhalt!F18"/>
  </hyperlinks>
  <printOptions horizontalCentered="1"/>
  <pageMargins left="0.1968503937007874" right="0.1968503937007874" top="1.25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39"/>
  <sheetViews>
    <sheetView showGridLines="0" showRowColHeaders="0" zoomScale="85" zoomScaleNormal="85" zoomScalePageLayoutView="0" workbookViewId="0" topLeftCell="A1">
      <selection activeCell="M1" sqref="M1"/>
    </sheetView>
  </sheetViews>
  <sheetFormatPr defaultColWidth="0" defaultRowHeight="12.75" zeroHeight="1"/>
  <cols>
    <col min="1" max="1" width="2.7109375" style="9" customWidth="1"/>
    <col min="2" max="2" width="1.1484375" style="9" customWidth="1"/>
    <col min="3" max="3" width="22.7109375" style="9" customWidth="1"/>
    <col min="4" max="4" width="3.28125" style="9" customWidth="1"/>
    <col min="5" max="5" width="12.7109375" style="9" customWidth="1"/>
    <col min="6" max="6" width="2.28125" style="9" customWidth="1"/>
    <col min="7" max="10" width="11.421875" style="9" customWidth="1"/>
    <col min="11" max="12" width="13.421875" style="9" customWidth="1"/>
    <col min="13" max="13" width="12.57421875" style="9" customWidth="1"/>
    <col min="14" max="14" width="3.28125" style="9" customWidth="1"/>
    <col min="15" max="16384" width="9.140625" style="9" hidden="1" customWidth="1"/>
  </cols>
  <sheetData>
    <row r="1" spans="2:13" ht="15">
      <c r="B1" s="354" t="s">
        <v>369</v>
      </c>
      <c r="C1" s="6"/>
      <c r="D1" s="6"/>
      <c r="E1" s="6"/>
      <c r="F1" s="6"/>
      <c r="G1" s="6"/>
      <c r="H1" s="6"/>
      <c r="I1" s="6"/>
      <c r="J1" s="6"/>
      <c r="K1" s="6"/>
      <c r="L1" s="6"/>
      <c r="M1" s="476" t="str">
        <f>INDEX(rP1.Inhalte,22,1)</f>
        <v>zurück zum Inhaltsverzeichnis</v>
      </c>
    </row>
    <row r="2" ht="4.5" customHeight="1"/>
    <row r="3" spans="2:13" ht="12">
      <c r="B3" s="9" t="s">
        <v>72</v>
      </c>
      <c r="M3" s="16" t="s">
        <v>73</v>
      </c>
    </row>
    <row r="4" spans="3:12" ht="4.5" customHeight="1">
      <c r="C4" s="17"/>
      <c r="D4" s="17"/>
      <c r="E4" s="18"/>
      <c r="F4" s="18"/>
      <c r="G4" s="18"/>
      <c r="H4" s="18"/>
      <c r="I4" s="18"/>
      <c r="J4" s="18"/>
      <c r="K4" s="18"/>
      <c r="L4" s="17"/>
    </row>
    <row r="5" spans="2:13" ht="12">
      <c r="B5" s="104"/>
      <c r="C5" s="20"/>
      <c r="D5" s="21"/>
      <c r="E5" s="113" t="s">
        <v>74</v>
      </c>
      <c r="F5" s="114"/>
      <c r="G5" s="23" t="s">
        <v>75</v>
      </c>
      <c r="H5" s="24" t="s">
        <v>76</v>
      </c>
      <c r="I5" s="24" t="s">
        <v>77</v>
      </c>
      <c r="J5" s="24" t="s">
        <v>78</v>
      </c>
      <c r="K5" s="25" t="s">
        <v>79</v>
      </c>
      <c r="L5" s="27"/>
      <c r="M5" s="115" t="s">
        <v>80</v>
      </c>
    </row>
    <row r="6" spans="2:13" ht="12">
      <c r="B6" s="89"/>
      <c r="C6" s="16" t="s">
        <v>81</v>
      </c>
      <c r="D6" s="30" t="s">
        <v>0</v>
      </c>
      <c r="E6" s="116" t="s">
        <v>82</v>
      </c>
      <c r="F6" s="117"/>
      <c r="G6" s="32" t="s">
        <v>83</v>
      </c>
      <c r="H6" s="32" t="s">
        <v>84</v>
      </c>
      <c r="I6" s="32" t="s">
        <v>85</v>
      </c>
      <c r="J6" s="32" t="s">
        <v>86</v>
      </c>
      <c r="K6" s="23" t="s">
        <v>87</v>
      </c>
      <c r="L6" s="32" t="s">
        <v>88</v>
      </c>
      <c r="M6" s="32" t="s">
        <v>89</v>
      </c>
    </row>
    <row r="7" spans="2:13" ht="12">
      <c r="B7" s="89"/>
      <c r="D7" s="30"/>
      <c r="E7" s="116" t="s">
        <v>90</v>
      </c>
      <c r="F7" s="117"/>
      <c r="G7" s="32" t="s">
        <v>91</v>
      </c>
      <c r="H7" s="32" t="s">
        <v>92</v>
      </c>
      <c r="I7" s="32" t="s">
        <v>93</v>
      </c>
      <c r="J7" s="32" t="s">
        <v>94</v>
      </c>
      <c r="K7" s="32" t="s">
        <v>95</v>
      </c>
      <c r="L7" s="32" t="s">
        <v>96</v>
      </c>
      <c r="M7" s="32" t="s">
        <v>97</v>
      </c>
    </row>
    <row r="8" spans="2:13" ht="4.5" customHeight="1">
      <c r="B8" s="89"/>
      <c r="D8" s="30"/>
      <c r="E8" s="116"/>
      <c r="F8" s="117"/>
      <c r="G8" s="32"/>
      <c r="H8" s="32"/>
      <c r="I8" s="32"/>
      <c r="J8" s="32"/>
      <c r="K8" s="32"/>
      <c r="L8" s="32"/>
      <c r="M8" s="32"/>
    </row>
    <row r="9" spans="2:13" ht="12">
      <c r="B9" s="89" t="s">
        <v>58</v>
      </c>
      <c r="D9" s="30"/>
      <c r="E9" s="118" t="s">
        <v>98</v>
      </c>
      <c r="F9" s="119"/>
      <c r="G9" s="32" t="s">
        <v>99</v>
      </c>
      <c r="H9" s="32" t="s">
        <v>99</v>
      </c>
      <c r="I9" s="32" t="s">
        <v>98</v>
      </c>
      <c r="J9" s="32" t="s">
        <v>98</v>
      </c>
      <c r="K9" s="32" t="s">
        <v>98</v>
      </c>
      <c r="L9" s="32" t="s">
        <v>98</v>
      </c>
      <c r="M9" s="120" t="s">
        <v>100</v>
      </c>
    </row>
    <row r="10" spans="2:13" ht="12">
      <c r="B10" s="105"/>
      <c r="C10" s="17"/>
      <c r="D10" s="36"/>
      <c r="E10" s="25" t="s">
        <v>101</v>
      </c>
      <c r="F10" s="27"/>
      <c r="G10" s="38" t="s">
        <v>20</v>
      </c>
      <c r="H10" s="38" t="s">
        <v>21</v>
      </c>
      <c r="I10" s="38" t="s">
        <v>55</v>
      </c>
      <c r="J10" s="38" t="s">
        <v>23</v>
      </c>
      <c r="K10" s="38" t="s">
        <v>24</v>
      </c>
      <c r="L10" s="38" t="s">
        <v>102</v>
      </c>
      <c r="M10" s="38" t="s">
        <v>103</v>
      </c>
    </row>
    <row r="11" spans="2:13" ht="12">
      <c r="B11" s="89" t="s">
        <v>104</v>
      </c>
      <c r="C11" s="30"/>
      <c r="D11" s="33"/>
      <c r="E11" s="22"/>
      <c r="F11" s="24"/>
      <c r="G11" s="32"/>
      <c r="H11" s="32"/>
      <c r="I11" s="32"/>
      <c r="J11" s="121"/>
      <c r="K11" s="32"/>
      <c r="L11" s="32"/>
      <c r="M11" s="32"/>
    </row>
    <row r="12" spans="2:13" ht="12">
      <c r="B12" s="89"/>
      <c r="C12" s="17" t="s">
        <v>105</v>
      </c>
      <c r="D12" s="92">
        <v>1</v>
      </c>
      <c r="E12" s="122">
        <v>645273</v>
      </c>
      <c r="F12" s="123"/>
      <c r="G12" s="93">
        <v>0</v>
      </c>
      <c r="H12" s="93">
        <v>165839</v>
      </c>
      <c r="I12" s="93">
        <v>117609</v>
      </c>
      <c r="J12" s="93">
        <v>0</v>
      </c>
      <c r="K12" s="93">
        <v>195479</v>
      </c>
      <c r="L12" s="93">
        <v>386589</v>
      </c>
      <c r="M12" s="93">
        <f>E12-G12-H12+I12+J12+K12+L12</f>
        <v>1179111</v>
      </c>
    </row>
    <row r="13" spans="2:13" ht="12">
      <c r="B13" s="89"/>
      <c r="C13" s="17" t="s">
        <v>106</v>
      </c>
      <c r="D13" s="38">
        <v>2</v>
      </c>
      <c r="E13" s="122">
        <v>1663410</v>
      </c>
      <c r="F13" s="123"/>
      <c r="G13" s="93">
        <v>0</v>
      </c>
      <c r="H13" s="93">
        <v>4621</v>
      </c>
      <c r="I13" s="93">
        <v>0</v>
      </c>
      <c r="J13" s="93">
        <v>0</v>
      </c>
      <c r="K13" s="93">
        <v>2096</v>
      </c>
      <c r="L13" s="93">
        <v>63656</v>
      </c>
      <c r="M13" s="93">
        <f aca="true" t="shared" si="0" ref="M13:M19">E13-G13-H13+I13+J13+K13+L13</f>
        <v>1724541</v>
      </c>
    </row>
    <row r="14" spans="2:13" ht="12">
      <c r="B14" s="89"/>
      <c r="C14" s="17" t="s">
        <v>107</v>
      </c>
      <c r="D14" s="38">
        <v>3</v>
      </c>
      <c r="E14" s="122">
        <v>202152</v>
      </c>
      <c r="F14" s="123"/>
      <c r="G14" s="93">
        <v>0</v>
      </c>
      <c r="H14" s="93">
        <v>176671</v>
      </c>
      <c r="I14" s="93">
        <v>363970</v>
      </c>
      <c r="J14" s="93">
        <v>0</v>
      </c>
      <c r="K14" s="93">
        <v>1692</v>
      </c>
      <c r="L14" s="93">
        <v>22482</v>
      </c>
      <c r="M14" s="93">
        <f t="shared" si="0"/>
        <v>413625</v>
      </c>
    </row>
    <row r="15" spans="2:13" ht="12">
      <c r="B15" s="89"/>
      <c r="C15" s="17" t="s">
        <v>108</v>
      </c>
      <c r="D15" s="38">
        <v>4</v>
      </c>
      <c r="E15" s="122">
        <v>2887793</v>
      </c>
      <c r="F15" s="123"/>
      <c r="G15" s="93">
        <v>35693</v>
      </c>
      <c r="H15" s="93">
        <v>27911</v>
      </c>
      <c r="I15" s="93">
        <v>0</v>
      </c>
      <c r="J15" s="93">
        <v>0</v>
      </c>
      <c r="K15" s="93">
        <v>444952</v>
      </c>
      <c r="L15" s="93">
        <v>474210</v>
      </c>
      <c r="M15" s="93">
        <f t="shared" si="0"/>
        <v>3743351</v>
      </c>
    </row>
    <row r="16" spans="2:13" ht="12">
      <c r="B16" s="89"/>
      <c r="C16" s="17" t="s">
        <v>109</v>
      </c>
      <c r="D16" s="38">
        <v>5</v>
      </c>
      <c r="E16" s="122">
        <v>812076</v>
      </c>
      <c r="F16" s="123"/>
      <c r="G16" s="93">
        <v>3014</v>
      </c>
      <c r="H16" s="93">
        <v>10964</v>
      </c>
      <c r="I16" s="93">
        <v>0</v>
      </c>
      <c r="J16" s="93">
        <v>1501</v>
      </c>
      <c r="K16" s="93">
        <v>1637</v>
      </c>
      <c r="L16" s="93">
        <v>71073</v>
      </c>
      <c r="M16" s="93">
        <f t="shared" si="0"/>
        <v>872309</v>
      </c>
    </row>
    <row r="17" spans="2:13" ht="12">
      <c r="B17" s="89"/>
      <c r="C17" s="17" t="s">
        <v>110</v>
      </c>
      <c r="D17" s="38">
        <v>6</v>
      </c>
      <c r="E17" s="122">
        <v>158727</v>
      </c>
      <c r="F17" s="123"/>
      <c r="G17" s="93">
        <v>0</v>
      </c>
      <c r="H17" s="93">
        <v>112839</v>
      </c>
      <c r="I17" s="93">
        <v>0</v>
      </c>
      <c r="J17" s="93">
        <v>398</v>
      </c>
      <c r="K17" s="93">
        <v>624</v>
      </c>
      <c r="L17" s="93">
        <v>35993</v>
      </c>
      <c r="M17" s="93">
        <f t="shared" si="0"/>
        <v>82903</v>
      </c>
    </row>
    <row r="18" spans="2:13" ht="12">
      <c r="B18" s="89"/>
      <c r="C18" s="17" t="s">
        <v>111</v>
      </c>
      <c r="D18" s="38">
        <v>7</v>
      </c>
      <c r="E18" s="122">
        <v>372245</v>
      </c>
      <c r="F18" s="123"/>
      <c r="G18" s="93">
        <v>43207</v>
      </c>
      <c r="H18" s="93">
        <v>69911</v>
      </c>
      <c r="I18" s="93">
        <v>0</v>
      </c>
      <c r="J18" s="93">
        <v>11373</v>
      </c>
      <c r="K18" s="93">
        <v>0</v>
      </c>
      <c r="L18" s="93">
        <v>28800</v>
      </c>
      <c r="M18" s="93">
        <f t="shared" si="0"/>
        <v>299300</v>
      </c>
    </row>
    <row r="19" spans="2:13" ht="12">
      <c r="B19" s="105"/>
      <c r="C19" s="17" t="s">
        <v>112</v>
      </c>
      <c r="D19" s="38">
        <v>8</v>
      </c>
      <c r="E19" s="122">
        <v>235581</v>
      </c>
      <c r="F19" s="123"/>
      <c r="G19" s="93">
        <v>22</v>
      </c>
      <c r="H19" s="93">
        <v>71572</v>
      </c>
      <c r="I19" s="93">
        <v>3873</v>
      </c>
      <c r="J19" s="93">
        <v>2159</v>
      </c>
      <c r="K19" s="93">
        <v>20250</v>
      </c>
      <c r="L19" s="93">
        <v>30603</v>
      </c>
      <c r="M19" s="93">
        <f t="shared" si="0"/>
        <v>220872</v>
      </c>
    </row>
    <row r="20" spans="2:13" ht="3.75" customHeight="1">
      <c r="B20" s="105"/>
      <c r="C20" s="17"/>
      <c r="D20" s="38"/>
      <c r="E20" s="122"/>
      <c r="F20" s="123"/>
      <c r="G20" s="93"/>
      <c r="H20" s="93"/>
      <c r="I20" s="93"/>
      <c r="J20" s="93"/>
      <c r="K20" s="93"/>
      <c r="L20" s="93"/>
      <c r="M20" s="93"/>
    </row>
    <row r="21" spans="2:13" ht="12">
      <c r="B21" s="89" t="s">
        <v>113</v>
      </c>
      <c r="D21" s="23"/>
      <c r="E21" s="124"/>
      <c r="F21" s="125"/>
      <c r="G21" s="91"/>
      <c r="H21" s="91"/>
      <c r="I21" s="91"/>
      <c r="J21" s="91"/>
      <c r="K21" s="91"/>
      <c r="L21" s="91"/>
      <c r="M21" s="91"/>
    </row>
    <row r="22" spans="2:13" ht="12">
      <c r="B22" s="89"/>
      <c r="C22" s="17" t="s">
        <v>114</v>
      </c>
      <c r="D22" s="92">
        <v>9</v>
      </c>
      <c r="E22" s="122">
        <v>260401</v>
      </c>
      <c r="F22" s="123"/>
      <c r="G22" s="93">
        <v>10453</v>
      </c>
      <c r="H22" s="93">
        <v>42525</v>
      </c>
      <c r="I22" s="93">
        <v>21039</v>
      </c>
      <c r="J22" s="93">
        <v>0</v>
      </c>
      <c r="K22" s="93">
        <v>22947</v>
      </c>
      <c r="L22" s="93">
        <v>85059</v>
      </c>
      <c r="M22" s="93">
        <f>E22-G22-H22+I22+J22+K22+L22</f>
        <v>336468</v>
      </c>
    </row>
    <row r="23" spans="2:13" ht="12">
      <c r="B23" s="89"/>
      <c r="C23" s="17" t="s">
        <v>115</v>
      </c>
      <c r="D23" s="38">
        <v>10</v>
      </c>
      <c r="E23" s="122">
        <v>302830</v>
      </c>
      <c r="F23" s="123"/>
      <c r="G23" s="93">
        <v>288835</v>
      </c>
      <c r="H23" s="93">
        <v>832</v>
      </c>
      <c r="I23" s="93">
        <v>15426</v>
      </c>
      <c r="J23" s="93">
        <v>0</v>
      </c>
      <c r="K23" s="93">
        <v>0</v>
      </c>
      <c r="L23" s="93">
        <v>0</v>
      </c>
      <c r="M23" s="93">
        <f aca="true" t="shared" si="1" ref="M23:M34">E23-G23-H23+I23+J23+K23+L23</f>
        <v>28589</v>
      </c>
    </row>
    <row r="24" spans="2:13" ht="12">
      <c r="B24" s="89"/>
      <c r="C24" s="17" t="s">
        <v>116</v>
      </c>
      <c r="D24" s="38">
        <v>11</v>
      </c>
      <c r="E24" s="122">
        <v>48645</v>
      </c>
      <c r="F24" s="123"/>
      <c r="G24" s="93">
        <v>0</v>
      </c>
      <c r="H24" s="93">
        <v>35726</v>
      </c>
      <c r="I24" s="93">
        <v>17329</v>
      </c>
      <c r="J24" s="93">
        <v>750</v>
      </c>
      <c r="K24" s="93">
        <v>28</v>
      </c>
      <c r="L24" s="93">
        <v>10340</v>
      </c>
      <c r="M24" s="93">
        <f t="shared" si="1"/>
        <v>41366</v>
      </c>
    </row>
    <row r="25" spans="2:13" ht="12">
      <c r="B25" s="89"/>
      <c r="C25" s="17" t="s">
        <v>117</v>
      </c>
      <c r="D25" s="38">
        <v>12</v>
      </c>
      <c r="E25" s="122">
        <v>5387</v>
      </c>
      <c r="F25" s="123"/>
      <c r="G25" s="93">
        <v>0</v>
      </c>
      <c r="H25" s="93">
        <v>288</v>
      </c>
      <c r="I25" s="93">
        <v>2713</v>
      </c>
      <c r="J25" s="93">
        <v>0</v>
      </c>
      <c r="K25" s="93">
        <v>28</v>
      </c>
      <c r="L25" s="93">
        <v>9730</v>
      </c>
      <c r="M25" s="93">
        <f t="shared" si="1"/>
        <v>17570</v>
      </c>
    </row>
    <row r="26" spans="2:13" ht="12">
      <c r="B26" s="89"/>
      <c r="C26" s="17" t="s">
        <v>118</v>
      </c>
      <c r="D26" s="38">
        <v>13</v>
      </c>
      <c r="E26" s="122">
        <v>0</v>
      </c>
      <c r="F26" s="123"/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475</v>
      </c>
      <c r="M26" s="93">
        <f t="shared" si="1"/>
        <v>475</v>
      </c>
    </row>
    <row r="27" spans="2:13" ht="12">
      <c r="B27" s="89"/>
      <c r="C27" s="17" t="s">
        <v>119</v>
      </c>
      <c r="D27" s="38">
        <v>14</v>
      </c>
      <c r="E27" s="122">
        <v>0</v>
      </c>
      <c r="F27" s="123"/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f t="shared" si="1"/>
        <v>0</v>
      </c>
    </row>
    <row r="28" spans="2:13" ht="12">
      <c r="B28" s="89"/>
      <c r="C28" s="17" t="s">
        <v>120</v>
      </c>
      <c r="D28" s="38">
        <v>15</v>
      </c>
      <c r="E28" s="122">
        <v>425655</v>
      </c>
      <c r="F28" s="123"/>
      <c r="G28" s="93">
        <v>0</v>
      </c>
      <c r="H28" s="93">
        <v>4429</v>
      </c>
      <c r="I28" s="93">
        <v>0</v>
      </c>
      <c r="J28" s="93">
        <v>0</v>
      </c>
      <c r="K28" s="93">
        <v>2582</v>
      </c>
      <c r="L28" s="93">
        <v>528453</v>
      </c>
      <c r="M28" s="93">
        <f t="shared" si="1"/>
        <v>952261</v>
      </c>
    </row>
    <row r="29" spans="2:13" ht="12">
      <c r="B29" s="89"/>
      <c r="C29" s="17" t="s">
        <v>121</v>
      </c>
      <c r="D29" s="38">
        <v>16</v>
      </c>
      <c r="E29" s="122">
        <v>3413</v>
      </c>
      <c r="F29" s="123"/>
      <c r="G29" s="93">
        <v>0</v>
      </c>
      <c r="H29" s="93">
        <v>196</v>
      </c>
      <c r="I29" s="93">
        <v>0</v>
      </c>
      <c r="J29" s="93">
        <v>0</v>
      </c>
      <c r="K29" s="93">
        <v>0</v>
      </c>
      <c r="L29" s="93">
        <v>675</v>
      </c>
      <c r="M29" s="93">
        <f t="shared" si="1"/>
        <v>3892</v>
      </c>
    </row>
    <row r="30" spans="2:13" ht="12">
      <c r="B30" s="89"/>
      <c r="C30" s="17" t="s">
        <v>284</v>
      </c>
      <c r="D30" s="38">
        <v>17</v>
      </c>
      <c r="E30" s="122">
        <v>166701</v>
      </c>
      <c r="F30" s="126"/>
      <c r="G30" s="93">
        <v>0</v>
      </c>
      <c r="H30" s="93">
        <v>89364</v>
      </c>
      <c r="I30" s="93">
        <v>0</v>
      </c>
      <c r="J30" s="93">
        <v>25477</v>
      </c>
      <c r="K30" s="93">
        <v>1546</v>
      </c>
      <c r="L30" s="93">
        <v>72494</v>
      </c>
      <c r="M30" s="93">
        <f t="shared" si="1"/>
        <v>176854</v>
      </c>
    </row>
    <row r="31" spans="2:13" ht="12">
      <c r="B31" s="89"/>
      <c r="C31" s="17" t="s">
        <v>124</v>
      </c>
      <c r="D31" s="38">
        <v>18</v>
      </c>
      <c r="E31" s="122">
        <v>334235</v>
      </c>
      <c r="F31" s="123"/>
      <c r="G31" s="93">
        <v>0</v>
      </c>
      <c r="H31" s="93">
        <v>14530</v>
      </c>
      <c r="I31" s="93">
        <v>0</v>
      </c>
      <c r="J31" s="93">
        <v>0</v>
      </c>
      <c r="K31" s="93">
        <v>65</v>
      </c>
      <c r="L31" s="93">
        <v>3638</v>
      </c>
      <c r="M31" s="93">
        <f t="shared" si="1"/>
        <v>323408</v>
      </c>
    </row>
    <row r="32" spans="2:13" ht="12">
      <c r="B32" s="89"/>
      <c r="C32" s="17" t="s">
        <v>125</v>
      </c>
      <c r="D32" s="38">
        <v>19</v>
      </c>
      <c r="E32" s="122">
        <v>150533</v>
      </c>
      <c r="F32" s="123"/>
      <c r="G32" s="93">
        <v>51120</v>
      </c>
      <c r="H32" s="93">
        <v>0</v>
      </c>
      <c r="I32" s="93">
        <v>0</v>
      </c>
      <c r="J32" s="93">
        <v>0</v>
      </c>
      <c r="K32" s="93">
        <v>29916</v>
      </c>
      <c r="L32" s="93">
        <v>2120</v>
      </c>
      <c r="M32" s="93">
        <f t="shared" si="1"/>
        <v>131449</v>
      </c>
    </row>
    <row r="33" spans="2:13" ht="12">
      <c r="B33" s="89"/>
      <c r="C33" s="17" t="s">
        <v>126</v>
      </c>
      <c r="D33" s="38">
        <v>20</v>
      </c>
      <c r="E33" s="122">
        <v>19513</v>
      </c>
      <c r="F33" s="123"/>
      <c r="G33" s="93">
        <v>0</v>
      </c>
      <c r="H33" s="93">
        <v>11916</v>
      </c>
      <c r="I33" s="93">
        <v>0</v>
      </c>
      <c r="J33" s="93">
        <v>0</v>
      </c>
      <c r="K33" s="93">
        <v>2292</v>
      </c>
      <c r="L33" s="93">
        <v>6100</v>
      </c>
      <c r="M33" s="93">
        <f t="shared" si="1"/>
        <v>15989</v>
      </c>
    </row>
    <row r="34" spans="2:13" ht="12">
      <c r="B34" s="89"/>
      <c r="C34" s="17" t="s">
        <v>127</v>
      </c>
      <c r="D34" s="38">
        <v>21</v>
      </c>
      <c r="E34" s="122">
        <v>148026</v>
      </c>
      <c r="F34" s="123"/>
      <c r="G34" s="93">
        <v>44720</v>
      </c>
      <c r="H34" s="93">
        <v>62155</v>
      </c>
      <c r="I34" s="93">
        <v>80611</v>
      </c>
      <c r="J34" s="93">
        <v>0</v>
      </c>
      <c r="K34" s="93">
        <v>0</v>
      </c>
      <c r="L34" s="93">
        <v>3378</v>
      </c>
      <c r="M34" s="93">
        <f t="shared" si="1"/>
        <v>125140</v>
      </c>
    </row>
    <row r="35" spans="2:13" s="51" customFormat="1" ht="12">
      <c r="B35" s="82" t="s">
        <v>128</v>
      </c>
      <c r="C35" s="83"/>
      <c r="D35" s="74">
        <v>22</v>
      </c>
      <c r="E35" s="127">
        <f>SUM(E12:E34)</f>
        <v>8842596</v>
      </c>
      <c r="F35" s="128"/>
      <c r="G35" s="127">
        <f>SUM(G12:G34)</f>
        <v>477064</v>
      </c>
      <c r="H35" s="127">
        <f aca="true" t="shared" si="2" ref="H35:M35">SUM(H12:H34)</f>
        <v>902289</v>
      </c>
      <c r="I35" s="127">
        <f t="shared" si="2"/>
        <v>622570</v>
      </c>
      <c r="J35" s="127">
        <f t="shared" si="2"/>
        <v>41658</v>
      </c>
      <c r="K35" s="127">
        <f t="shared" si="2"/>
        <v>726134</v>
      </c>
      <c r="L35" s="127">
        <f t="shared" si="2"/>
        <v>1835868</v>
      </c>
      <c r="M35" s="129">
        <f t="shared" si="2"/>
        <v>10689473</v>
      </c>
    </row>
    <row r="36" ht="7.5" customHeight="1"/>
    <row r="37" spans="2:7" ht="12">
      <c r="B37" s="67" t="s">
        <v>288</v>
      </c>
      <c r="C37" s="130"/>
      <c r="D37" s="130"/>
      <c r="E37" s="130"/>
      <c r="F37" s="130"/>
      <c r="G37" s="131"/>
    </row>
    <row r="38" spans="3:7" ht="12">
      <c r="C38" s="130" t="s">
        <v>287</v>
      </c>
      <c r="D38" s="471" t="s">
        <v>35</v>
      </c>
      <c r="E38" s="130">
        <v>21768</v>
      </c>
      <c r="F38" s="130"/>
      <c r="G38" s="131"/>
    </row>
    <row r="39" spans="3:6" ht="12">
      <c r="C39" s="130" t="s">
        <v>289</v>
      </c>
      <c r="D39" s="471" t="s">
        <v>35</v>
      </c>
      <c r="E39" s="130">
        <v>3709</v>
      </c>
      <c r="F39" s="130"/>
    </row>
  </sheetData>
  <sheetProtection/>
  <hyperlinks>
    <hyperlink ref="M1" location="Inhalt!F19" display="Inhalt!F19"/>
  </hyperlinks>
  <printOptions horizontalCentered="1"/>
  <pageMargins left="0" right="0" top="1.39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
&amp;12Mineralöldaten für die Bundesrepublik Deutschland&amp;R24.8.2022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showRowColHeaders="0" zoomScale="87" zoomScaleNormal="87" zoomScalePageLayoutView="0" workbookViewId="0" topLeftCell="A1">
      <selection activeCell="J1" sqref="J1"/>
    </sheetView>
  </sheetViews>
  <sheetFormatPr defaultColWidth="0" defaultRowHeight="12.75" zeroHeight="1"/>
  <cols>
    <col min="1" max="1" width="2.7109375" style="9" customWidth="1"/>
    <col min="2" max="2" width="2.28125" style="9" customWidth="1"/>
    <col min="3" max="3" width="25.7109375" style="9" customWidth="1"/>
    <col min="4" max="4" width="3.28125" style="9" customWidth="1"/>
    <col min="5" max="10" width="15.7109375" style="9" customWidth="1"/>
    <col min="11" max="11" width="9.140625" style="9" customWidth="1"/>
    <col min="12" max="16384" width="0" style="9" hidden="1" customWidth="1"/>
  </cols>
  <sheetData>
    <row r="1" spans="2:14" ht="15">
      <c r="B1" s="354" t="s">
        <v>369</v>
      </c>
      <c r="C1" s="6"/>
      <c r="D1" s="6"/>
      <c r="E1" s="6"/>
      <c r="F1" s="6"/>
      <c r="G1" s="6"/>
      <c r="H1" s="6"/>
      <c r="I1" s="381"/>
      <c r="J1" s="476" t="str">
        <f>INDEX(rP1.Inhalte,22,1)</f>
        <v>zurück zum Inhaltsverzeichnis</v>
      </c>
      <c r="M1"/>
      <c r="N1"/>
    </row>
    <row r="2" ht="4.5" customHeight="1"/>
    <row r="3" spans="2:9" ht="12">
      <c r="B3" s="9" t="s">
        <v>129</v>
      </c>
      <c r="I3" s="9" t="s">
        <v>130</v>
      </c>
    </row>
    <row r="4" spans="3:9" ht="4.5" customHeight="1">
      <c r="C4" s="17"/>
      <c r="D4" s="17"/>
      <c r="E4" s="18"/>
      <c r="F4" s="18"/>
      <c r="G4" s="18"/>
      <c r="H4" s="18"/>
      <c r="I4" s="17"/>
    </row>
    <row r="5" spans="2:10" ht="12">
      <c r="B5" s="104"/>
      <c r="C5" s="20"/>
      <c r="D5" s="21"/>
      <c r="E5" s="23" t="s">
        <v>0</v>
      </c>
      <c r="F5" s="23" t="s">
        <v>0</v>
      </c>
      <c r="G5" s="23" t="s">
        <v>0</v>
      </c>
      <c r="H5" s="25" t="s">
        <v>8</v>
      </c>
      <c r="I5" s="26"/>
      <c r="J5" s="27"/>
    </row>
    <row r="6" spans="2:10" ht="12">
      <c r="B6" s="89"/>
      <c r="C6" s="29" t="s">
        <v>9</v>
      </c>
      <c r="D6" s="30" t="s">
        <v>0</v>
      </c>
      <c r="E6" s="32" t="s">
        <v>10</v>
      </c>
      <c r="F6" s="32" t="s">
        <v>10</v>
      </c>
      <c r="G6" s="32" t="s">
        <v>11</v>
      </c>
      <c r="H6" s="23" t="s">
        <v>12</v>
      </c>
      <c r="I6" s="23" t="s">
        <v>12</v>
      </c>
      <c r="J6" s="23" t="s">
        <v>11</v>
      </c>
    </row>
    <row r="7" spans="2:10" ht="12">
      <c r="B7" s="89"/>
      <c r="C7" s="29"/>
      <c r="D7" s="30"/>
      <c r="E7" s="32" t="s">
        <v>0</v>
      </c>
      <c r="F7" s="32" t="s">
        <v>13</v>
      </c>
      <c r="G7" s="32" t="s">
        <v>14</v>
      </c>
      <c r="H7" s="32" t="s">
        <v>15</v>
      </c>
      <c r="I7" s="32" t="s">
        <v>15</v>
      </c>
      <c r="J7" s="32" t="s">
        <v>131</v>
      </c>
    </row>
    <row r="8" spans="2:10" ht="12">
      <c r="B8" s="89" t="s">
        <v>58</v>
      </c>
      <c r="C8" s="29"/>
      <c r="D8" s="30"/>
      <c r="E8" s="32" t="s">
        <v>0</v>
      </c>
      <c r="F8" s="32"/>
      <c r="G8" s="92" t="s">
        <v>132</v>
      </c>
      <c r="H8" s="92" t="s">
        <v>0</v>
      </c>
      <c r="I8" s="92" t="s">
        <v>13</v>
      </c>
      <c r="J8" s="92" t="s">
        <v>132</v>
      </c>
    </row>
    <row r="9" spans="2:10" ht="12">
      <c r="B9" s="105"/>
      <c r="C9" s="17"/>
      <c r="D9" s="36"/>
      <c r="E9" s="37" t="s">
        <v>101</v>
      </c>
      <c r="F9" s="38" t="s">
        <v>20</v>
      </c>
      <c r="G9" s="38" t="s">
        <v>21</v>
      </c>
      <c r="H9" s="38" t="s">
        <v>55</v>
      </c>
      <c r="I9" s="38" t="s">
        <v>23</v>
      </c>
      <c r="J9" s="38" t="s">
        <v>24</v>
      </c>
    </row>
    <row r="10" spans="2:10" ht="12">
      <c r="B10" s="89" t="s">
        <v>104</v>
      </c>
      <c r="C10" s="30"/>
      <c r="D10" s="33"/>
      <c r="E10" s="32"/>
      <c r="F10" s="32"/>
      <c r="G10" s="32"/>
      <c r="H10" s="32"/>
      <c r="I10" s="32"/>
      <c r="J10" s="32"/>
    </row>
    <row r="11" spans="2:10" ht="12">
      <c r="B11" s="89"/>
      <c r="C11" s="17" t="s">
        <v>105</v>
      </c>
      <c r="D11" s="92">
        <v>1</v>
      </c>
      <c r="E11" s="93">
        <v>645273</v>
      </c>
      <c r="F11" s="93">
        <v>549346</v>
      </c>
      <c r="G11" s="355">
        <f aca="true" t="shared" si="0" ref="G11:G18">IF(AND(F11&gt;0,E11&gt;0,E11&lt;=F11*6),E11/F11*100-100,"-")</f>
        <v>17.46203667633877</v>
      </c>
      <c r="H11" s="93">
        <v>3792597</v>
      </c>
      <c r="I11" s="93">
        <v>3492589</v>
      </c>
      <c r="J11" s="355">
        <f aca="true" t="shared" si="1" ref="J11:J18">IF(AND(I11&gt;0,H11&gt;0,H11&lt;=I11*6),H11/I11*100-100,"-")</f>
        <v>8.589845527200595</v>
      </c>
    </row>
    <row r="12" spans="2:10" ht="12">
      <c r="B12" s="89"/>
      <c r="C12" s="17" t="s">
        <v>106</v>
      </c>
      <c r="D12" s="38">
        <v>2</v>
      </c>
      <c r="E12" s="93">
        <v>1663410</v>
      </c>
      <c r="F12" s="93">
        <v>1403477</v>
      </c>
      <c r="G12" s="355">
        <f t="shared" si="0"/>
        <v>18.52064551111276</v>
      </c>
      <c r="H12" s="93">
        <v>9233848</v>
      </c>
      <c r="I12" s="93">
        <v>7953887</v>
      </c>
      <c r="J12" s="355">
        <f t="shared" si="1"/>
        <v>16.092270357876586</v>
      </c>
    </row>
    <row r="13" spans="2:10" ht="12">
      <c r="B13" s="89"/>
      <c r="C13" s="17" t="s">
        <v>107</v>
      </c>
      <c r="D13" s="38">
        <v>3</v>
      </c>
      <c r="E13" s="93">
        <v>202152</v>
      </c>
      <c r="F13" s="93">
        <v>209984</v>
      </c>
      <c r="G13" s="355">
        <f t="shared" si="0"/>
        <v>-3.7298079853703143</v>
      </c>
      <c r="H13" s="93">
        <v>1376625</v>
      </c>
      <c r="I13" s="93">
        <v>1489826</v>
      </c>
      <c r="J13" s="355">
        <f t="shared" si="1"/>
        <v>-7.598269865071501</v>
      </c>
    </row>
    <row r="14" spans="2:10" ht="12">
      <c r="B14" s="89"/>
      <c r="C14" s="17" t="s">
        <v>108</v>
      </c>
      <c r="D14" s="38">
        <v>4</v>
      </c>
      <c r="E14" s="93">
        <v>2887793</v>
      </c>
      <c r="F14" s="93">
        <v>2331926</v>
      </c>
      <c r="G14" s="355">
        <f t="shared" si="0"/>
        <v>23.83724869485566</v>
      </c>
      <c r="H14" s="93">
        <v>15954951</v>
      </c>
      <c r="I14" s="93">
        <v>13775320</v>
      </c>
      <c r="J14" s="355">
        <f t="shared" si="1"/>
        <v>15.822724989328748</v>
      </c>
    </row>
    <row r="15" spans="2:10" ht="12">
      <c r="B15" s="89"/>
      <c r="C15" s="17" t="s">
        <v>109</v>
      </c>
      <c r="D15" s="38">
        <v>5</v>
      </c>
      <c r="E15" s="93">
        <v>812076</v>
      </c>
      <c r="F15" s="93">
        <v>838108</v>
      </c>
      <c r="G15" s="355">
        <f t="shared" si="0"/>
        <v>-3.1060436125177233</v>
      </c>
      <c r="H15" s="93">
        <v>5379666</v>
      </c>
      <c r="I15" s="93">
        <v>4917232</v>
      </c>
      <c r="J15" s="355">
        <f t="shared" si="1"/>
        <v>9.404355946597605</v>
      </c>
    </row>
    <row r="16" spans="2:10" ht="12">
      <c r="B16" s="89"/>
      <c r="C16" s="17" t="s">
        <v>110</v>
      </c>
      <c r="D16" s="38">
        <v>6</v>
      </c>
      <c r="E16" s="93">
        <v>158727</v>
      </c>
      <c r="F16" s="93">
        <v>90845</v>
      </c>
      <c r="G16" s="355">
        <f t="shared" si="0"/>
        <v>74.72287963013923</v>
      </c>
      <c r="H16" s="93">
        <v>1073435</v>
      </c>
      <c r="I16" s="93">
        <v>1004794</v>
      </c>
      <c r="J16" s="355">
        <f t="shared" si="1"/>
        <v>6.831350505675786</v>
      </c>
    </row>
    <row r="17" spans="2:10" ht="12">
      <c r="B17" s="89"/>
      <c r="C17" s="17" t="s">
        <v>111</v>
      </c>
      <c r="D17" s="38">
        <v>7</v>
      </c>
      <c r="E17" s="93">
        <v>372245</v>
      </c>
      <c r="F17" s="93">
        <v>340463</v>
      </c>
      <c r="G17" s="355">
        <f t="shared" si="0"/>
        <v>9.334935073708436</v>
      </c>
      <c r="H17" s="93">
        <v>1904277</v>
      </c>
      <c r="I17" s="93">
        <v>2329677</v>
      </c>
      <c r="J17" s="355">
        <f t="shared" si="1"/>
        <v>-18.260042057332413</v>
      </c>
    </row>
    <row r="18" spans="2:10" ht="12">
      <c r="B18" s="105"/>
      <c r="C18" s="17" t="s">
        <v>112</v>
      </c>
      <c r="D18" s="38">
        <v>8</v>
      </c>
      <c r="E18" s="93">
        <v>235581</v>
      </c>
      <c r="F18" s="93">
        <v>203012</v>
      </c>
      <c r="G18" s="355">
        <f t="shared" si="0"/>
        <v>16.042894016117273</v>
      </c>
      <c r="H18" s="93">
        <v>1536984</v>
      </c>
      <c r="I18" s="93">
        <v>1331289</v>
      </c>
      <c r="J18" s="355">
        <f t="shared" si="1"/>
        <v>15.450814962040553</v>
      </c>
    </row>
    <row r="19" spans="2:10" ht="3.75" customHeight="1">
      <c r="B19" s="105"/>
      <c r="C19" s="17"/>
      <c r="D19" s="38"/>
      <c r="E19" s="93"/>
      <c r="F19" s="93"/>
      <c r="G19" s="46"/>
      <c r="H19" s="93"/>
      <c r="I19" s="93"/>
      <c r="J19" s="355"/>
    </row>
    <row r="20" spans="2:10" ht="12">
      <c r="B20" s="89" t="s">
        <v>113</v>
      </c>
      <c r="C20" s="29"/>
      <c r="D20" s="23"/>
      <c r="E20" s="91"/>
      <c r="F20" s="91"/>
      <c r="G20" s="353"/>
      <c r="H20" s="91"/>
      <c r="I20" s="91"/>
      <c r="J20" s="356"/>
    </row>
    <row r="21" spans="2:10" ht="12">
      <c r="B21" s="89"/>
      <c r="C21" s="17" t="s">
        <v>114</v>
      </c>
      <c r="D21" s="92">
        <v>9</v>
      </c>
      <c r="E21" s="93">
        <v>260401</v>
      </c>
      <c r="F21" s="93">
        <v>272184</v>
      </c>
      <c r="G21" s="355">
        <f aca="true" t="shared" si="2" ref="G21:G34">IF(AND(F21&gt;0,E21&gt;0,E21&lt;=F21*6),E21/F21*100-100,"-")</f>
        <v>-4.329056814507837</v>
      </c>
      <c r="H21" s="93">
        <v>1473387</v>
      </c>
      <c r="I21" s="93">
        <v>1546858</v>
      </c>
      <c r="J21" s="355">
        <f aca="true" t="shared" si="3" ref="J21:J34">IF(AND(I21&gt;0,H21&gt;0,H21&lt;=I21*6),H21/I21*100-100,"-")</f>
        <v>-4.7496926026823445</v>
      </c>
    </row>
    <row r="22" spans="2:10" ht="12">
      <c r="B22" s="89"/>
      <c r="C22" s="17" t="s">
        <v>115</v>
      </c>
      <c r="D22" s="38">
        <v>10</v>
      </c>
      <c r="E22" s="93">
        <v>302830</v>
      </c>
      <c r="F22" s="93">
        <v>260191</v>
      </c>
      <c r="G22" s="355">
        <f t="shared" si="2"/>
        <v>16.387576818567908</v>
      </c>
      <c r="H22" s="93">
        <v>1904254</v>
      </c>
      <c r="I22" s="93">
        <v>1620859</v>
      </c>
      <c r="J22" s="355">
        <f t="shared" si="3"/>
        <v>17.48424755021874</v>
      </c>
    </row>
    <row r="23" spans="2:10" ht="12">
      <c r="B23" s="89"/>
      <c r="C23" s="17" t="s">
        <v>116</v>
      </c>
      <c r="D23" s="38">
        <v>11</v>
      </c>
      <c r="E23" s="93">
        <v>48645</v>
      </c>
      <c r="F23" s="93">
        <v>38177</v>
      </c>
      <c r="G23" s="355">
        <f t="shared" si="2"/>
        <v>27.419650574953508</v>
      </c>
      <c r="H23" s="93">
        <v>290438</v>
      </c>
      <c r="I23" s="93">
        <v>319099</v>
      </c>
      <c r="J23" s="355">
        <f t="shared" si="3"/>
        <v>-8.981852027113845</v>
      </c>
    </row>
    <row r="24" spans="2:10" ht="12">
      <c r="B24" s="89"/>
      <c r="C24" s="17" t="s">
        <v>117</v>
      </c>
      <c r="D24" s="38">
        <v>12</v>
      </c>
      <c r="E24" s="93">
        <v>5387</v>
      </c>
      <c r="F24" s="93">
        <v>3613</v>
      </c>
      <c r="G24" s="355">
        <f t="shared" si="2"/>
        <v>49.100470523111</v>
      </c>
      <c r="H24" s="93">
        <v>27961</v>
      </c>
      <c r="I24" s="93">
        <v>23509</v>
      </c>
      <c r="J24" s="355">
        <f t="shared" si="3"/>
        <v>18.937428218979974</v>
      </c>
    </row>
    <row r="25" spans="2:10" ht="12">
      <c r="B25" s="89"/>
      <c r="C25" s="17" t="s">
        <v>118</v>
      </c>
      <c r="D25" s="38">
        <v>13</v>
      </c>
      <c r="E25" s="93">
        <v>0</v>
      </c>
      <c r="F25" s="93">
        <v>0</v>
      </c>
      <c r="G25" s="355" t="str">
        <f t="shared" si="2"/>
        <v>-</v>
      </c>
      <c r="H25" s="93">
        <v>0</v>
      </c>
      <c r="I25" s="93">
        <v>0</v>
      </c>
      <c r="J25" s="355" t="str">
        <f t="shared" si="3"/>
        <v>-</v>
      </c>
    </row>
    <row r="26" spans="2:10" ht="12">
      <c r="B26" s="89"/>
      <c r="C26" s="17" t="s">
        <v>119</v>
      </c>
      <c r="D26" s="38">
        <v>14</v>
      </c>
      <c r="E26" s="93">
        <v>0</v>
      </c>
      <c r="F26" s="93">
        <v>0</v>
      </c>
      <c r="G26" s="355" t="str">
        <f t="shared" si="2"/>
        <v>-</v>
      </c>
      <c r="H26" s="93">
        <v>0</v>
      </c>
      <c r="I26" s="93">
        <v>0</v>
      </c>
      <c r="J26" s="355" t="str">
        <f t="shared" si="3"/>
        <v>-</v>
      </c>
    </row>
    <row r="27" spans="2:10" ht="12">
      <c r="B27" s="89"/>
      <c r="C27" s="17" t="s">
        <v>120</v>
      </c>
      <c r="D27" s="38">
        <v>15</v>
      </c>
      <c r="E27" s="93">
        <v>425655</v>
      </c>
      <c r="F27" s="93">
        <v>199995</v>
      </c>
      <c r="G27" s="355">
        <f t="shared" si="2"/>
        <v>112.83282082052054</v>
      </c>
      <c r="H27" s="93">
        <v>2122578</v>
      </c>
      <c r="I27" s="93">
        <v>1017933</v>
      </c>
      <c r="J27" s="355">
        <f t="shared" si="3"/>
        <v>108.51843883634777</v>
      </c>
    </row>
    <row r="28" spans="2:10" ht="12">
      <c r="B28" s="89"/>
      <c r="C28" s="17" t="s">
        <v>121</v>
      </c>
      <c r="D28" s="38">
        <v>16</v>
      </c>
      <c r="E28" s="93">
        <v>3413</v>
      </c>
      <c r="F28" s="93">
        <v>0</v>
      </c>
      <c r="G28" s="355" t="str">
        <f t="shared" si="2"/>
        <v>-</v>
      </c>
      <c r="H28" s="93">
        <v>12762</v>
      </c>
      <c r="I28" s="93">
        <v>13</v>
      </c>
      <c r="J28" s="355" t="str">
        <f t="shared" si="3"/>
        <v>-</v>
      </c>
    </row>
    <row r="29" spans="2:10" ht="12">
      <c r="B29" s="89"/>
      <c r="C29" s="17" t="s">
        <v>122</v>
      </c>
      <c r="D29" s="38">
        <v>17</v>
      </c>
      <c r="E29" s="93">
        <v>166701</v>
      </c>
      <c r="F29" s="93">
        <v>210314</v>
      </c>
      <c r="G29" s="355">
        <f t="shared" si="2"/>
        <v>-20.73708835360462</v>
      </c>
      <c r="H29" s="93">
        <v>1118308</v>
      </c>
      <c r="I29" s="93">
        <v>1361567</v>
      </c>
      <c r="J29" s="355">
        <f t="shared" si="3"/>
        <v>-17.86610574433722</v>
      </c>
    </row>
    <row r="30" spans="2:10" ht="12">
      <c r="B30" s="89"/>
      <c r="C30" s="17" t="s">
        <v>124</v>
      </c>
      <c r="D30" s="38">
        <v>18</v>
      </c>
      <c r="E30" s="93">
        <v>334235</v>
      </c>
      <c r="F30" s="93">
        <v>434084</v>
      </c>
      <c r="G30" s="355">
        <f t="shared" si="2"/>
        <v>-23.0022299831369</v>
      </c>
      <c r="H30" s="93">
        <v>1637236</v>
      </c>
      <c r="I30" s="93">
        <v>1743748</v>
      </c>
      <c r="J30" s="355">
        <f t="shared" si="3"/>
        <v>-6.108222059609531</v>
      </c>
    </row>
    <row r="31" spans="2:10" ht="12">
      <c r="B31" s="89"/>
      <c r="C31" s="17" t="s">
        <v>125</v>
      </c>
      <c r="D31" s="38">
        <v>19</v>
      </c>
      <c r="E31" s="93">
        <v>150533</v>
      </c>
      <c r="F31" s="93">
        <v>132787</v>
      </c>
      <c r="G31" s="355">
        <f t="shared" si="2"/>
        <v>13.36426005557773</v>
      </c>
      <c r="H31" s="93">
        <v>902793</v>
      </c>
      <c r="I31" s="93">
        <v>785180</v>
      </c>
      <c r="J31" s="355">
        <f t="shared" si="3"/>
        <v>14.979113069614613</v>
      </c>
    </row>
    <row r="32" spans="2:10" ht="12">
      <c r="B32" s="89"/>
      <c r="C32" s="17" t="s">
        <v>126</v>
      </c>
      <c r="D32" s="38">
        <v>20</v>
      </c>
      <c r="E32" s="93">
        <v>19513</v>
      </c>
      <c r="F32" s="93">
        <v>23870</v>
      </c>
      <c r="G32" s="355">
        <f t="shared" si="2"/>
        <v>-18.25303728529535</v>
      </c>
      <c r="H32" s="93">
        <v>140874</v>
      </c>
      <c r="I32" s="93">
        <v>158963</v>
      </c>
      <c r="J32" s="355">
        <f t="shared" si="3"/>
        <v>-11.379377591011746</v>
      </c>
    </row>
    <row r="33" spans="2:10" ht="12">
      <c r="B33" s="105"/>
      <c r="C33" s="17" t="s">
        <v>127</v>
      </c>
      <c r="D33" s="38">
        <v>21</v>
      </c>
      <c r="E33" s="93">
        <v>148026</v>
      </c>
      <c r="F33" s="93">
        <v>70280</v>
      </c>
      <c r="G33" s="355">
        <f t="shared" si="2"/>
        <v>110.62322140011383</v>
      </c>
      <c r="H33" s="93">
        <v>727923</v>
      </c>
      <c r="I33" s="93">
        <v>634276</v>
      </c>
      <c r="J33" s="355">
        <f t="shared" si="3"/>
        <v>14.764392787997664</v>
      </c>
    </row>
    <row r="34" spans="2:10" ht="12">
      <c r="B34" s="82" t="s">
        <v>128</v>
      </c>
      <c r="C34" s="132"/>
      <c r="D34" s="133">
        <v>22</v>
      </c>
      <c r="E34" s="129">
        <f>SUM(E11:E33)</f>
        <v>8842596</v>
      </c>
      <c r="F34" s="129">
        <f>SUM(F11:F33)</f>
        <v>7612656</v>
      </c>
      <c r="G34" s="357">
        <f t="shared" si="2"/>
        <v>16.156516201441377</v>
      </c>
      <c r="H34" s="75">
        <f>SUM(H11:H33)</f>
        <v>50610897</v>
      </c>
      <c r="I34" s="75">
        <f>SUM(I11:I33)</f>
        <v>45506619</v>
      </c>
      <c r="J34" s="357">
        <f t="shared" si="3"/>
        <v>11.216561705012623</v>
      </c>
    </row>
    <row r="35" ht="12"/>
    <row r="36" ht="12"/>
  </sheetData>
  <sheetProtection/>
  <hyperlinks>
    <hyperlink ref="J1" location="Inhalt!F20" display="Inhalt!F20"/>
  </hyperlinks>
  <printOptions horizontalCentered="1"/>
  <pageMargins left="0.1968503937007874" right="0.1968503937007874" top="1.56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34"/>
  <sheetViews>
    <sheetView showRowColHeaders="0" zoomScale="87" zoomScaleNormal="87" zoomScalePageLayoutView="0" workbookViewId="0" topLeftCell="A1">
      <selection activeCell="J1" sqref="J1"/>
    </sheetView>
  </sheetViews>
  <sheetFormatPr defaultColWidth="0" defaultRowHeight="12.75" zeroHeight="1"/>
  <cols>
    <col min="1" max="1" width="2.7109375" style="9" customWidth="1"/>
    <col min="2" max="2" width="2.28125" style="9" customWidth="1"/>
    <col min="3" max="3" width="26.7109375" style="9" customWidth="1"/>
    <col min="4" max="4" width="2.7109375" style="9" customWidth="1"/>
    <col min="5" max="10" width="15.7109375" style="9" customWidth="1"/>
    <col min="11" max="11" width="9.140625" style="9" customWidth="1"/>
    <col min="12" max="16384" width="0" style="9" hidden="1" customWidth="1"/>
  </cols>
  <sheetData>
    <row r="1" spans="2:14" ht="15">
      <c r="B1" s="354" t="s">
        <v>369</v>
      </c>
      <c r="C1" s="6"/>
      <c r="D1" s="6"/>
      <c r="E1" s="6"/>
      <c r="F1" s="6"/>
      <c r="G1" s="6"/>
      <c r="H1" s="6"/>
      <c r="I1" s="6"/>
      <c r="J1" s="476" t="str">
        <f>INDEX(rP1.Inhalte,22,1)</f>
        <v>zurück zum Inhaltsverzeichnis</v>
      </c>
      <c r="M1"/>
      <c r="N1"/>
    </row>
    <row r="2" ht="4.5" customHeight="1"/>
    <row r="3" spans="2:9" ht="12">
      <c r="B3" s="9" t="s">
        <v>133</v>
      </c>
      <c r="I3" s="9" t="s">
        <v>130</v>
      </c>
    </row>
    <row r="4" spans="3:9" ht="4.5" customHeight="1">
      <c r="C4" s="17"/>
      <c r="D4" s="17"/>
      <c r="E4" s="18"/>
      <c r="F4" s="18"/>
      <c r="G4" s="18"/>
      <c r="H4" s="18"/>
      <c r="I4" s="17"/>
    </row>
    <row r="5" spans="2:10" ht="12">
      <c r="B5" s="104"/>
      <c r="C5" s="20"/>
      <c r="D5" s="21"/>
      <c r="E5" s="22" t="s">
        <v>0</v>
      </c>
      <c r="F5" s="23" t="s">
        <v>0</v>
      </c>
      <c r="G5" s="24" t="s">
        <v>0</v>
      </c>
      <c r="H5" s="25" t="s">
        <v>8</v>
      </c>
      <c r="I5" s="26"/>
      <c r="J5" s="27"/>
    </row>
    <row r="6" spans="2:10" ht="12">
      <c r="B6" s="89"/>
      <c r="C6" s="9" t="s">
        <v>9</v>
      </c>
      <c r="D6" s="30" t="s">
        <v>0</v>
      </c>
      <c r="E6" s="32" t="s">
        <v>10</v>
      </c>
      <c r="F6" s="32" t="s">
        <v>10</v>
      </c>
      <c r="G6" s="32" t="s">
        <v>11</v>
      </c>
      <c r="H6" s="23" t="s">
        <v>12</v>
      </c>
      <c r="I6" s="32" t="s">
        <v>12</v>
      </c>
      <c r="J6" s="32" t="s">
        <v>11</v>
      </c>
    </row>
    <row r="7" spans="2:10" ht="12">
      <c r="B7" s="89"/>
      <c r="D7" s="30"/>
      <c r="E7" s="32" t="s">
        <v>0</v>
      </c>
      <c r="F7" s="32" t="s">
        <v>13</v>
      </c>
      <c r="G7" s="32" t="s">
        <v>14</v>
      </c>
      <c r="H7" s="32" t="s">
        <v>15</v>
      </c>
      <c r="I7" s="32" t="s">
        <v>15</v>
      </c>
      <c r="J7" s="32" t="s">
        <v>131</v>
      </c>
    </row>
    <row r="8" spans="2:10" ht="12">
      <c r="B8" s="89" t="s">
        <v>58</v>
      </c>
      <c r="D8" s="30"/>
      <c r="E8" s="92" t="s">
        <v>0</v>
      </c>
      <c r="F8" s="32"/>
      <c r="G8" s="32" t="s">
        <v>132</v>
      </c>
      <c r="H8" s="92" t="s">
        <v>0</v>
      </c>
      <c r="I8" s="32" t="s">
        <v>13</v>
      </c>
      <c r="J8" s="32" t="s">
        <v>132</v>
      </c>
    </row>
    <row r="9" spans="2:10" ht="12">
      <c r="B9" s="105"/>
      <c r="C9" s="17"/>
      <c r="D9" s="36"/>
      <c r="E9" s="38" t="s">
        <v>101</v>
      </c>
      <c r="F9" s="38" t="s">
        <v>20</v>
      </c>
      <c r="G9" s="38" t="s">
        <v>21</v>
      </c>
      <c r="H9" s="38" t="s">
        <v>55</v>
      </c>
      <c r="I9" s="38" t="s">
        <v>23</v>
      </c>
      <c r="J9" s="38" t="s">
        <v>24</v>
      </c>
    </row>
    <row r="10" spans="2:10" ht="12">
      <c r="B10" s="89" t="s">
        <v>104</v>
      </c>
      <c r="C10" s="30"/>
      <c r="D10" s="33"/>
      <c r="E10" s="32"/>
      <c r="F10" s="32"/>
      <c r="G10" s="32"/>
      <c r="H10" s="32"/>
      <c r="I10" s="32"/>
      <c r="J10" s="32"/>
    </row>
    <row r="11" spans="2:10" ht="12">
      <c r="B11" s="89"/>
      <c r="C11" s="17" t="s">
        <v>105</v>
      </c>
      <c r="D11" s="92">
        <v>1</v>
      </c>
      <c r="E11" s="358">
        <v>582068</v>
      </c>
      <c r="F11" s="358">
        <v>577612</v>
      </c>
      <c r="G11" s="355">
        <f aca="true" t="shared" si="0" ref="G11:G18">IF(AND(F11&gt;0,E11&gt;0,E11&lt;=F11*6),E11/F11*100-100,"-")</f>
        <v>0.7714521166457757</v>
      </c>
      <c r="H11" s="359">
        <v>4456181</v>
      </c>
      <c r="I11" s="359">
        <v>4588808</v>
      </c>
      <c r="J11" s="355">
        <f aca="true" t="shared" si="1" ref="J11:J18">IF(AND(I11&gt;0,H11&gt;0,H11&lt;=I11*6),H11/I11*100-100,"-")</f>
        <v>-2.8902277018345472</v>
      </c>
    </row>
    <row r="12" spans="2:10" ht="12">
      <c r="B12" s="89"/>
      <c r="C12" s="17" t="s">
        <v>106</v>
      </c>
      <c r="D12" s="38">
        <v>2</v>
      </c>
      <c r="E12" s="358">
        <v>65752</v>
      </c>
      <c r="F12" s="358">
        <v>166581</v>
      </c>
      <c r="G12" s="355">
        <f t="shared" si="0"/>
        <v>-60.528511654990666</v>
      </c>
      <c r="H12" s="359">
        <v>579514</v>
      </c>
      <c r="I12" s="359">
        <v>720961</v>
      </c>
      <c r="J12" s="355">
        <f t="shared" si="1"/>
        <v>-19.61923044381041</v>
      </c>
    </row>
    <row r="13" spans="2:10" ht="12">
      <c r="B13" s="89"/>
      <c r="C13" s="17" t="s">
        <v>107</v>
      </c>
      <c r="D13" s="38">
        <v>3</v>
      </c>
      <c r="E13" s="358">
        <v>24174</v>
      </c>
      <c r="F13" s="358">
        <v>26974</v>
      </c>
      <c r="G13" s="355">
        <f t="shared" si="0"/>
        <v>-10.38036627863869</v>
      </c>
      <c r="H13" s="359">
        <v>264525</v>
      </c>
      <c r="I13" s="359">
        <v>312853</v>
      </c>
      <c r="J13" s="355">
        <f t="shared" si="1"/>
        <v>-15.44751049214807</v>
      </c>
    </row>
    <row r="14" spans="2:10" ht="12">
      <c r="B14" s="89"/>
      <c r="C14" s="17" t="s">
        <v>108</v>
      </c>
      <c r="D14" s="38">
        <v>4</v>
      </c>
      <c r="E14" s="358">
        <v>919162</v>
      </c>
      <c r="F14" s="358">
        <v>1223062</v>
      </c>
      <c r="G14" s="355">
        <f t="shared" si="0"/>
        <v>-24.84747298174581</v>
      </c>
      <c r="H14" s="359">
        <v>5826066</v>
      </c>
      <c r="I14" s="359">
        <v>6539243</v>
      </c>
      <c r="J14" s="355">
        <f t="shared" si="1"/>
        <v>-10.906109468634213</v>
      </c>
    </row>
    <row r="15" spans="2:10" ht="12">
      <c r="B15" s="89"/>
      <c r="C15" s="17" t="s">
        <v>109</v>
      </c>
      <c r="D15" s="38">
        <v>5</v>
      </c>
      <c r="E15" s="358">
        <v>72710</v>
      </c>
      <c r="F15" s="358">
        <v>115336</v>
      </c>
      <c r="G15" s="355">
        <f t="shared" si="0"/>
        <v>-36.958105014912945</v>
      </c>
      <c r="H15" s="359">
        <v>664493</v>
      </c>
      <c r="I15" s="359">
        <v>726139</v>
      </c>
      <c r="J15" s="355">
        <f t="shared" si="1"/>
        <v>-8.48955916153794</v>
      </c>
    </row>
    <row r="16" spans="2:10" ht="12">
      <c r="B16" s="89"/>
      <c r="C16" s="17" t="s">
        <v>110</v>
      </c>
      <c r="D16" s="38">
        <v>6</v>
      </c>
      <c r="E16" s="358">
        <v>36617</v>
      </c>
      <c r="F16" s="358">
        <v>9006</v>
      </c>
      <c r="G16" s="355">
        <f t="shared" si="0"/>
        <v>306.58449922274036</v>
      </c>
      <c r="H16" s="359">
        <v>103812</v>
      </c>
      <c r="I16" s="359">
        <v>99705</v>
      </c>
      <c r="J16" s="355">
        <f t="shared" si="1"/>
        <v>4.119151496915904</v>
      </c>
    </row>
    <row r="17" spans="2:10" ht="12">
      <c r="B17" s="89"/>
      <c r="C17" s="17" t="s">
        <v>111</v>
      </c>
      <c r="D17" s="38">
        <v>7</v>
      </c>
      <c r="E17" s="358">
        <v>28800</v>
      </c>
      <c r="F17" s="358">
        <v>2047</v>
      </c>
      <c r="G17" s="355" t="str">
        <f t="shared" si="0"/>
        <v>-</v>
      </c>
      <c r="H17" s="359">
        <v>354562</v>
      </c>
      <c r="I17" s="359">
        <v>9254</v>
      </c>
      <c r="J17" s="355" t="str">
        <f t="shared" si="1"/>
        <v>-</v>
      </c>
    </row>
    <row r="18" spans="2:10" ht="12">
      <c r="B18" s="105"/>
      <c r="C18" s="17" t="s">
        <v>112</v>
      </c>
      <c r="D18" s="38">
        <v>8</v>
      </c>
      <c r="E18" s="358">
        <v>50853</v>
      </c>
      <c r="F18" s="358">
        <v>72386</v>
      </c>
      <c r="G18" s="355">
        <f t="shared" si="0"/>
        <v>-29.74746497941591</v>
      </c>
      <c r="H18" s="359">
        <v>200403</v>
      </c>
      <c r="I18" s="359">
        <v>606530</v>
      </c>
      <c r="J18" s="355">
        <f t="shared" si="1"/>
        <v>-66.95909518078248</v>
      </c>
    </row>
    <row r="19" spans="2:10" ht="3.75" customHeight="1">
      <c r="B19" s="105"/>
      <c r="C19" s="17"/>
      <c r="D19" s="38"/>
      <c r="E19" s="93"/>
      <c r="F19" s="93"/>
      <c r="G19" s="46"/>
      <c r="H19" s="93"/>
      <c r="I19" s="93"/>
      <c r="J19" s="46"/>
    </row>
    <row r="20" spans="2:10" ht="12">
      <c r="B20" s="89" t="s">
        <v>113</v>
      </c>
      <c r="D20" s="23"/>
      <c r="E20" s="91"/>
      <c r="F20" s="91"/>
      <c r="G20" s="353"/>
      <c r="H20" s="91"/>
      <c r="I20" s="91"/>
      <c r="J20" s="199"/>
    </row>
    <row r="21" spans="2:10" ht="12">
      <c r="B21" s="89"/>
      <c r="C21" s="17" t="s">
        <v>114</v>
      </c>
      <c r="D21" s="92">
        <v>9</v>
      </c>
      <c r="E21" s="93">
        <v>108006</v>
      </c>
      <c r="F21" s="93">
        <v>129877</v>
      </c>
      <c r="G21" s="355">
        <f aca="true" t="shared" si="2" ref="G21:G34">IF(AND(F21&gt;0,E21&gt;0,E21&lt;=F21*6),E21/F21*100-100,"-")</f>
        <v>-16.8397791756816</v>
      </c>
      <c r="H21" s="93">
        <v>700364</v>
      </c>
      <c r="I21" s="93">
        <v>788140</v>
      </c>
      <c r="J21" s="355">
        <f aca="true" t="shared" si="3" ref="J21:J34">IF(AND(I21&gt;0,H21&gt;0,H21&lt;=I21*6),H21/I21*100-100,"-")</f>
        <v>-11.137107620473515</v>
      </c>
    </row>
    <row r="22" spans="2:10" ht="12">
      <c r="B22" s="89"/>
      <c r="C22" s="17" t="s">
        <v>115</v>
      </c>
      <c r="D22" s="38">
        <v>10</v>
      </c>
      <c r="E22" s="93">
        <v>0</v>
      </c>
      <c r="F22" s="93">
        <v>0</v>
      </c>
      <c r="G22" s="355" t="str">
        <f t="shared" si="2"/>
        <v>-</v>
      </c>
      <c r="H22" s="93">
        <v>0</v>
      </c>
      <c r="I22" s="93">
        <v>0</v>
      </c>
      <c r="J22" s="355" t="str">
        <f t="shared" si="3"/>
        <v>-</v>
      </c>
    </row>
    <row r="23" spans="2:10" ht="12">
      <c r="B23" s="89"/>
      <c r="C23" s="17" t="s">
        <v>116</v>
      </c>
      <c r="D23" s="38">
        <v>11</v>
      </c>
      <c r="E23" s="93">
        <v>10368</v>
      </c>
      <c r="F23" s="93">
        <v>8116</v>
      </c>
      <c r="G23" s="355">
        <f t="shared" si="2"/>
        <v>27.747658945293253</v>
      </c>
      <c r="H23" s="93">
        <v>60089</v>
      </c>
      <c r="I23" s="93">
        <v>59541</v>
      </c>
      <c r="J23" s="355">
        <f t="shared" si="3"/>
        <v>0.9203741959322116</v>
      </c>
    </row>
    <row r="24" spans="2:10" ht="12">
      <c r="B24" s="89"/>
      <c r="C24" s="17" t="s">
        <v>117</v>
      </c>
      <c r="D24" s="38">
        <v>12</v>
      </c>
      <c r="E24" s="93">
        <v>9758</v>
      </c>
      <c r="F24" s="93">
        <v>7858</v>
      </c>
      <c r="G24" s="355">
        <f t="shared" si="2"/>
        <v>24.179180453041482</v>
      </c>
      <c r="H24" s="93">
        <v>44786</v>
      </c>
      <c r="I24" s="93">
        <v>47141</v>
      </c>
      <c r="J24" s="355">
        <f t="shared" si="3"/>
        <v>-4.995651343840819</v>
      </c>
    </row>
    <row r="25" spans="2:10" ht="12">
      <c r="B25" s="89"/>
      <c r="C25" s="17" t="s">
        <v>118</v>
      </c>
      <c r="D25" s="38">
        <v>13</v>
      </c>
      <c r="E25" s="93">
        <v>475</v>
      </c>
      <c r="F25" s="93">
        <v>644</v>
      </c>
      <c r="G25" s="355">
        <f t="shared" si="2"/>
        <v>-26.24223602484473</v>
      </c>
      <c r="H25" s="93">
        <v>2679</v>
      </c>
      <c r="I25" s="93">
        <v>2743</v>
      </c>
      <c r="J25" s="355">
        <f t="shared" si="3"/>
        <v>-2.3332118118847944</v>
      </c>
    </row>
    <row r="26" spans="2:10" ht="12">
      <c r="B26" s="89"/>
      <c r="C26" s="17" t="s">
        <v>119</v>
      </c>
      <c r="D26" s="38">
        <v>14</v>
      </c>
      <c r="E26" s="93">
        <v>0</v>
      </c>
      <c r="F26" s="93">
        <v>0</v>
      </c>
      <c r="G26" s="355" t="str">
        <f t="shared" si="2"/>
        <v>-</v>
      </c>
      <c r="H26" s="93">
        <v>0</v>
      </c>
      <c r="I26" s="93">
        <v>0</v>
      </c>
      <c r="J26" s="355" t="str">
        <f t="shared" si="3"/>
        <v>-</v>
      </c>
    </row>
    <row r="27" spans="2:10" ht="12">
      <c r="B27" s="89"/>
      <c r="C27" s="17" t="s">
        <v>120</v>
      </c>
      <c r="D27" s="38">
        <v>15</v>
      </c>
      <c r="E27" s="93">
        <v>531035</v>
      </c>
      <c r="F27" s="93">
        <v>345841</v>
      </c>
      <c r="G27" s="355">
        <f t="shared" si="2"/>
        <v>53.54888518134055</v>
      </c>
      <c r="H27" s="93">
        <v>2783574</v>
      </c>
      <c r="I27" s="93">
        <v>1686144</v>
      </c>
      <c r="J27" s="355">
        <f t="shared" si="3"/>
        <v>65.0851884536552</v>
      </c>
    </row>
    <row r="28" spans="2:10" ht="12">
      <c r="B28" s="89"/>
      <c r="C28" s="17" t="s">
        <v>121</v>
      </c>
      <c r="D28" s="38">
        <v>16</v>
      </c>
      <c r="E28" s="93">
        <v>675</v>
      </c>
      <c r="F28" s="93">
        <v>1891</v>
      </c>
      <c r="G28" s="355">
        <f t="shared" si="2"/>
        <v>-64.30460074034903</v>
      </c>
      <c r="H28" s="93">
        <v>5462</v>
      </c>
      <c r="I28" s="93">
        <v>11050</v>
      </c>
      <c r="J28" s="355">
        <f t="shared" si="3"/>
        <v>-50.57013574660634</v>
      </c>
    </row>
    <row r="29" spans="2:10" ht="12">
      <c r="B29" s="89"/>
      <c r="C29" s="17" t="s">
        <v>122</v>
      </c>
      <c r="D29" s="38">
        <v>17</v>
      </c>
      <c r="E29" s="93">
        <v>74040</v>
      </c>
      <c r="F29" s="93">
        <v>95551</v>
      </c>
      <c r="G29" s="355">
        <f t="shared" si="2"/>
        <v>-22.512584902303473</v>
      </c>
      <c r="H29" s="93">
        <v>469717</v>
      </c>
      <c r="I29" s="93">
        <v>547919</v>
      </c>
      <c r="J29" s="355">
        <f t="shared" si="3"/>
        <v>-14.272547584588239</v>
      </c>
    </row>
    <row r="30" spans="2:10" ht="12">
      <c r="B30" s="89"/>
      <c r="C30" s="17" t="s">
        <v>124</v>
      </c>
      <c r="D30" s="38">
        <v>18</v>
      </c>
      <c r="E30" s="93">
        <v>3703</v>
      </c>
      <c r="F30" s="93">
        <v>3229</v>
      </c>
      <c r="G30" s="355">
        <f t="shared" si="2"/>
        <v>14.679467327345932</v>
      </c>
      <c r="H30" s="93">
        <v>33270</v>
      </c>
      <c r="I30" s="93">
        <v>29884</v>
      </c>
      <c r="J30" s="355">
        <f t="shared" si="3"/>
        <v>11.330477847677685</v>
      </c>
    </row>
    <row r="31" spans="2:10" ht="12">
      <c r="B31" s="89"/>
      <c r="C31" s="17" t="s">
        <v>125</v>
      </c>
      <c r="D31" s="38">
        <v>19</v>
      </c>
      <c r="E31" s="93">
        <v>32036</v>
      </c>
      <c r="F31" s="93">
        <v>43387</v>
      </c>
      <c r="G31" s="355">
        <f t="shared" si="2"/>
        <v>-26.16221448821075</v>
      </c>
      <c r="H31" s="93">
        <v>301152</v>
      </c>
      <c r="I31" s="93">
        <v>207767</v>
      </c>
      <c r="J31" s="355">
        <f t="shared" si="3"/>
        <v>44.94698388098206</v>
      </c>
    </row>
    <row r="32" spans="2:10" ht="12">
      <c r="B32" s="89"/>
      <c r="C32" s="17" t="s">
        <v>126</v>
      </c>
      <c r="D32" s="38">
        <v>20</v>
      </c>
      <c r="E32" s="93">
        <v>8392</v>
      </c>
      <c r="F32" s="93">
        <v>28590</v>
      </c>
      <c r="G32" s="355">
        <f t="shared" si="2"/>
        <v>-70.64707939839104</v>
      </c>
      <c r="H32" s="93">
        <v>102386</v>
      </c>
      <c r="I32" s="93">
        <v>140348</v>
      </c>
      <c r="J32" s="355">
        <f t="shared" si="3"/>
        <v>-27.048479493829632</v>
      </c>
    </row>
    <row r="33" spans="2:10" ht="12">
      <c r="B33" s="89"/>
      <c r="C33" s="17" t="s">
        <v>127</v>
      </c>
      <c r="D33" s="38">
        <v>21</v>
      </c>
      <c r="E33" s="93">
        <v>3378</v>
      </c>
      <c r="F33" s="93">
        <v>28816</v>
      </c>
      <c r="G33" s="355">
        <f t="shared" si="2"/>
        <v>-88.27734591893392</v>
      </c>
      <c r="H33" s="93">
        <v>73258</v>
      </c>
      <c r="I33" s="93">
        <v>89562</v>
      </c>
      <c r="J33" s="355">
        <f t="shared" si="3"/>
        <v>-18.2041490810835</v>
      </c>
    </row>
    <row r="34" spans="2:10" ht="12">
      <c r="B34" s="82" t="s">
        <v>128</v>
      </c>
      <c r="C34" s="83"/>
      <c r="D34" s="133">
        <v>22</v>
      </c>
      <c r="E34" s="129">
        <f>SUM(E11:E33)</f>
        <v>2562002</v>
      </c>
      <c r="F34" s="129">
        <f>SUM(F11:F33)</f>
        <v>2886804</v>
      </c>
      <c r="G34" s="357">
        <f t="shared" si="2"/>
        <v>-11.251266106046685</v>
      </c>
      <c r="H34" s="75">
        <f>SUM(H11:H33)</f>
        <v>17026293</v>
      </c>
      <c r="I34" s="75">
        <f>SUM(I11:I33)</f>
        <v>17213732</v>
      </c>
      <c r="J34" s="357">
        <f t="shared" si="3"/>
        <v>-1.0888922866929818</v>
      </c>
    </row>
    <row r="35" ht="12"/>
    <row r="36" ht="12"/>
    <row r="37" ht="12"/>
  </sheetData>
  <sheetProtection/>
  <hyperlinks>
    <hyperlink ref="J1" location="Inhalt!F21" display="Inhalt!F21"/>
  </hyperlinks>
  <printOptions horizontalCentered="1"/>
  <pageMargins left="0.1968503937007874" right="0.1968503937007874" top="1.48" bottom="0" header="0.511811023" footer="0.511811023"/>
  <pageSetup horizontalDpi="300" verticalDpi="300" orientation="landscape" paperSize="9" r:id="rId1"/>
  <headerFooter alignWithMargins="0">
    <oddHeader>&amp;LVorläufige Daten&amp;C&amp;"Helv,Fett"&amp;11Bundesamt für Wirtschaft und Ausfuhrkontrolle&amp;12
Mineralöldaten für die Bundesrepublik Deutschland&amp;R24.8.2022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Amtliche Mineralöldaten</dc:title>
  <dc:subject>Mineralöl</dc:subject>
  <dc:creator>Singhoff, Jacqueline</dc:creator>
  <cp:keywords/>
  <dc:description/>
  <cp:lastModifiedBy>Bittkau, Matthias</cp:lastModifiedBy>
  <cp:lastPrinted>2021-07-22T14:30:25Z</cp:lastPrinted>
  <dcterms:created xsi:type="dcterms:W3CDTF">2005-04-19T07:17:31Z</dcterms:created>
  <dcterms:modified xsi:type="dcterms:W3CDTF">2022-08-24T15:12:01Z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